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WAN RAHIFAH MOF\MOF\28-PORTAL MOF - UPDATE\PORTAL-- Data Fiskal dan Ekonomi\Update\"/>
    </mc:Choice>
  </mc:AlternateContent>
  <xr:revisionPtr revIDLastSave="0" documentId="8_{E3ECC14A-823A-4A45-86CD-234A186F2745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FGR 1970-2023" sheetId="2" r:id="rId1"/>
  </sheets>
  <definedNames>
    <definedName name="_xlnm.Print_Area" localSheetId="0">'FGR 1970-2023'!$A$1:$BF$53</definedName>
    <definedName name="_xlnm.Print_Titles" localSheetId="0">'FGR 1970-2023'!$A:$C</definedName>
  </definedNames>
  <calcPr calcId="191029"/>
</workbook>
</file>

<file path=xl/calcChain.xml><?xml version="1.0" encoding="utf-8"?>
<calcChain xmlns="http://schemas.openxmlformats.org/spreadsheetml/2006/main">
  <c r="BF41" i="2" l="1"/>
  <c r="BF33" i="2"/>
  <c r="BF20" i="2"/>
  <c r="BF14" i="2"/>
  <c r="BF6" i="2" s="1"/>
  <c r="BF31" i="2" l="1"/>
  <c r="BF47" i="2" s="1"/>
  <c r="BD14" i="2"/>
  <c r="BD6" i="2"/>
  <c r="BE14" i="2"/>
  <c r="BE6" i="2" s="1"/>
  <c r="BE41" i="2"/>
  <c r="BD41" i="2"/>
  <c r="BD33" i="2"/>
  <c r="BE20" i="2"/>
  <c r="BD20" i="2"/>
  <c r="BD31" i="2"/>
  <c r="BD47" i="2"/>
  <c r="BB12" i="2"/>
  <c r="BC41" i="2"/>
  <c r="BC33" i="2"/>
  <c r="BC20" i="2"/>
  <c r="BC14" i="2"/>
  <c r="BC8" i="2"/>
  <c r="BC6" i="2"/>
  <c r="BC31" i="2"/>
  <c r="BC47" i="2"/>
  <c r="BA41" i="2"/>
  <c r="BA33" i="2"/>
  <c r="BA20" i="2"/>
  <c r="BA14" i="2"/>
  <c r="BA8" i="2"/>
  <c r="BA6" i="2"/>
  <c r="BA31" i="2"/>
  <c r="BA47" i="2"/>
  <c r="AY29" i="2"/>
  <c r="BB41" i="2"/>
  <c r="BB33" i="2"/>
  <c r="BB20" i="2"/>
  <c r="BB14" i="2"/>
  <c r="BB6" i="2"/>
  <c r="BB31" i="2"/>
  <c r="BB47" i="2"/>
  <c r="AU41" i="2"/>
  <c r="AU33" i="2"/>
  <c r="AU20" i="2"/>
  <c r="AU14" i="2"/>
  <c r="AU8" i="2"/>
  <c r="AU6" i="2"/>
  <c r="AU31" i="2"/>
  <c r="AU47" i="2"/>
  <c r="AZ41" i="2"/>
  <c r="AZ33" i="2"/>
  <c r="AZ20" i="2"/>
  <c r="AZ14" i="2"/>
  <c r="AZ8" i="2"/>
  <c r="AZ6" i="2"/>
  <c r="AZ31" i="2"/>
  <c r="AZ47" i="2"/>
  <c r="AX29" i="2"/>
  <c r="AX20" i="2"/>
  <c r="AV14" i="2"/>
  <c r="AW14" i="2"/>
  <c r="AX14" i="2"/>
  <c r="AX8" i="2"/>
  <c r="AX6" i="2"/>
  <c r="AX31" i="2"/>
  <c r="AX33" i="2"/>
  <c r="AX41" i="2"/>
  <c r="AX47" i="2"/>
  <c r="AY14" i="2"/>
  <c r="AV8" i="2"/>
  <c r="AW8" i="2"/>
  <c r="AW6" i="2"/>
  <c r="AY8" i="2"/>
  <c r="AY33" i="2"/>
  <c r="AY20" i="2"/>
  <c r="AW20" i="2"/>
  <c r="AY41" i="2"/>
  <c r="AV20" i="2"/>
  <c r="AW41" i="2"/>
  <c r="AV41" i="2"/>
  <c r="AW33" i="2"/>
  <c r="AV33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M41" i="2"/>
  <c r="L41" i="2"/>
  <c r="K41" i="2"/>
  <c r="J41" i="2"/>
  <c r="I41" i="2"/>
  <c r="H41" i="2"/>
  <c r="G41" i="2"/>
  <c r="F41" i="2"/>
  <c r="E41" i="2"/>
  <c r="D41" i="2"/>
  <c r="AT39" i="2"/>
  <c r="AT33" i="2"/>
  <c r="AS39" i="2"/>
  <c r="AS33" i="2"/>
  <c r="AR39" i="2"/>
  <c r="AR33" i="2"/>
  <c r="AQ39" i="2"/>
  <c r="AQ33" i="2"/>
  <c r="AP39" i="2"/>
  <c r="AP33" i="2"/>
  <c r="AO39" i="2"/>
  <c r="AO33" i="2"/>
  <c r="AN39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S20" i="2"/>
  <c r="AQ20" i="2"/>
  <c r="AP20" i="2"/>
  <c r="AR20" i="2"/>
  <c r="AO20" i="2"/>
  <c r="AN20" i="2"/>
  <c r="AM20" i="2"/>
  <c r="AJ20" i="2"/>
  <c r="AI20" i="2"/>
  <c r="AH20" i="2"/>
  <c r="AG20" i="2"/>
  <c r="AE20" i="2"/>
  <c r="AC20" i="2"/>
  <c r="AB20" i="2"/>
  <c r="AA20" i="2"/>
  <c r="Z20" i="2"/>
  <c r="W20" i="2"/>
  <c r="V20" i="2"/>
  <c r="U20" i="2"/>
  <c r="S20" i="2"/>
  <c r="K20" i="2"/>
  <c r="I20" i="2"/>
  <c r="G20" i="2"/>
  <c r="F20" i="2"/>
  <c r="E20" i="2"/>
  <c r="AT20" i="2"/>
  <c r="AL20" i="2"/>
  <c r="AK20" i="2"/>
  <c r="AF20" i="2"/>
  <c r="AD20" i="2"/>
  <c r="Y20" i="2"/>
  <c r="X20" i="2"/>
  <c r="T20" i="2"/>
  <c r="R20" i="2"/>
  <c r="Q20" i="2"/>
  <c r="P20" i="2"/>
  <c r="O20" i="2"/>
  <c r="N20" i="2"/>
  <c r="M20" i="2"/>
  <c r="L20" i="2"/>
  <c r="J20" i="2"/>
  <c r="H20" i="2"/>
  <c r="D20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G6" i="2"/>
  <c r="F14" i="2"/>
  <c r="F6" i="2"/>
  <c r="F31" i="2"/>
  <c r="F47" i="2"/>
  <c r="E14" i="2"/>
  <c r="E6" i="2"/>
  <c r="E31" i="2"/>
  <c r="D14" i="2"/>
  <c r="D6" i="2"/>
  <c r="AT8" i="2"/>
  <c r="AS8" i="2"/>
  <c r="AS6" i="2"/>
  <c r="AS31" i="2"/>
  <c r="AR8" i="2"/>
  <c r="AQ8" i="2"/>
  <c r="AP8" i="2"/>
  <c r="AP6" i="2"/>
  <c r="AP31" i="2"/>
  <c r="AP47" i="2"/>
  <c r="AO8" i="2"/>
  <c r="AO6" i="2"/>
  <c r="AO31" i="2"/>
  <c r="AO47" i="2"/>
  <c r="AN8" i="2"/>
  <c r="AM8" i="2"/>
  <c r="AL8" i="2"/>
  <c r="AK8" i="2"/>
  <c r="AK6" i="2"/>
  <c r="AJ8" i="2"/>
  <c r="AI8" i="2"/>
  <c r="AI6" i="2"/>
  <c r="AI31" i="2"/>
  <c r="AI47" i="2"/>
  <c r="AH8" i="2"/>
  <c r="AG8" i="2"/>
  <c r="AF8" i="2"/>
  <c r="AF6" i="2"/>
  <c r="AF31" i="2"/>
  <c r="AF47" i="2"/>
  <c r="AE8" i="2"/>
  <c r="AE6" i="2"/>
  <c r="AD8" i="2"/>
  <c r="AC8" i="2"/>
  <c r="AC6" i="2"/>
  <c r="AC31" i="2"/>
  <c r="AB8" i="2"/>
  <c r="AB6" i="2"/>
  <c r="AB31" i="2"/>
  <c r="AA8" i="2"/>
  <c r="Z8" i="2"/>
  <c r="Z6" i="2"/>
  <c r="Z31" i="2"/>
  <c r="Z47" i="2"/>
  <c r="Y8" i="2"/>
  <c r="Y6" i="2"/>
  <c r="X8" i="2"/>
  <c r="X6" i="2"/>
  <c r="X31" i="2"/>
  <c r="X47" i="2"/>
  <c r="W8" i="2"/>
  <c r="V8" i="2"/>
  <c r="U8" i="2"/>
  <c r="T8" i="2"/>
  <c r="T6" i="2"/>
  <c r="T31" i="2"/>
  <c r="S8" i="2"/>
  <c r="R8" i="2"/>
  <c r="R6" i="2"/>
  <c r="R31" i="2"/>
  <c r="R47" i="2"/>
  <c r="Q8" i="2"/>
  <c r="Q6" i="2"/>
  <c r="Q31" i="2"/>
  <c r="Q47" i="2"/>
  <c r="P8" i="2"/>
  <c r="P6" i="2"/>
  <c r="P31" i="2"/>
  <c r="P47" i="2"/>
  <c r="O8" i="2"/>
  <c r="N8" i="2"/>
  <c r="M8" i="2"/>
  <c r="M6" i="2"/>
  <c r="L8" i="2"/>
  <c r="L6" i="2"/>
  <c r="L31" i="2"/>
  <c r="L47" i="2"/>
  <c r="K8" i="2"/>
  <c r="J8" i="2"/>
  <c r="J6" i="2"/>
  <c r="J31" i="2"/>
  <c r="J47" i="2"/>
  <c r="I8" i="2"/>
  <c r="I6" i="2"/>
  <c r="I31" i="2"/>
  <c r="H8" i="2"/>
  <c r="H6" i="2"/>
  <c r="H31" i="2"/>
  <c r="H47" i="2"/>
  <c r="AN6" i="2"/>
  <c r="AN31" i="2"/>
  <c r="Y31" i="2"/>
  <c r="Y47" i="2"/>
  <c r="E47" i="2"/>
  <c r="AA6" i="2"/>
  <c r="AA31" i="2"/>
  <c r="AA47" i="2"/>
  <c r="G31" i="2"/>
  <c r="G47" i="2"/>
  <c r="O6" i="2"/>
  <c r="O31" i="2"/>
  <c r="O47" i="2"/>
  <c r="AB47" i="2"/>
  <c r="T47" i="2"/>
  <c r="M31" i="2"/>
  <c r="M47" i="2"/>
  <c r="AC47" i="2"/>
  <c r="AJ6" i="2"/>
  <c r="AJ31" i="2"/>
  <c r="AJ47" i="2"/>
  <c r="AR6" i="2"/>
  <c r="I47" i="2"/>
  <c r="AW31" i="2"/>
  <c r="AW47" i="2"/>
  <c r="AM6" i="2"/>
  <c r="AM31" i="2"/>
  <c r="AM47" i="2"/>
  <c r="AG6" i="2"/>
  <c r="AG31" i="2"/>
  <c r="AG47" i="2"/>
  <c r="N6" i="2"/>
  <c r="N31" i="2"/>
  <c r="N47" i="2"/>
  <c r="V6" i="2"/>
  <c r="V31" i="2"/>
  <c r="V47" i="2"/>
  <c r="AR31" i="2"/>
  <c r="AR47" i="2"/>
  <c r="AK31" i="2"/>
  <c r="AK47" i="2"/>
  <c r="AE31" i="2"/>
  <c r="AE47" i="2"/>
  <c r="AL6" i="2"/>
  <c r="AL31" i="2"/>
  <c r="AL47" i="2"/>
  <c r="AT6" i="2"/>
  <c r="AT31" i="2"/>
  <c r="AT47" i="2"/>
  <c r="K6" i="2"/>
  <c r="K31" i="2"/>
  <c r="K47" i="2"/>
  <c r="S6" i="2"/>
  <c r="S31" i="2"/>
  <c r="S47" i="2"/>
  <c r="W6" i="2"/>
  <c r="W31" i="2"/>
  <c r="W47" i="2"/>
  <c r="AQ6" i="2"/>
  <c r="AQ31" i="2"/>
  <c r="AQ47" i="2"/>
  <c r="D31" i="2"/>
  <c r="D47" i="2"/>
  <c r="AD6" i="2"/>
  <c r="AD31" i="2"/>
  <c r="AD47" i="2"/>
  <c r="AH6" i="2"/>
  <c r="AH31" i="2"/>
  <c r="AH47" i="2"/>
  <c r="AV6" i="2"/>
  <c r="AV31" i="2"/>
  <c r="AV47" i="2"/>
  <c r="AN47" i="2"/>
  <c r="U6" i="2"/>
  <c r="U31" i="2"/>
  <c r="U47" i="2"/>
  <c r="AS47" i="2"/>
  <c r="AY6" i="2"/>
  <c r="AY31" i="2"/>
  <c r="AY47" i="2"/>
  <c r="BE33" i="2"/>
  <c r="BE31" i="2" l="1"/>
  <c r="BE47" i="2" s="1"/>
</calcChain>
</file>

<file path=xl/sharedStrings.xml><?xml version="1.0" encoding="utf-8"?>
<sst xmlns="http://schemas.openxmlformats.org/spreadsheetml/2006/main" count="150" uniqueCount="38">
  <si>
    <t>-</t>
  </si>
  <si>
    <t xml:space="preserve"> Revenue from Federal Territories</t>
  </si>
  <si>
    <t>Import Duties and Surtax</t>
  </si>
  <si>
    <r>
      <t xml:space="preserve"> Penerimaan Bukan Hasil/</t>
    </r>
    <r>
      <rPr>
        <b/>
        <i/>
        <sz val="10"/>
        <rFont val="Calibri"/>
        <family val="2"/>
      </rPr>
      <t>Non-Revenue</t>
    </r>
  </si>
  <si>
    <r>
      <t xml:space="preserve">  CUKAI LANGSUNG / </t>
    </r>
    <r>
      <rPr>
        <b/>
        <i/>
        <sz val="10"/>
        <rFont val="Calibri"/>
        <family val="2"/>
      </rPr>
      <t>DIRECT TAX</t>
    </r>
  </si>
  <si>
    <r>
      <t xml:space="preserve">Cukai Pendapatan / </t>
    </r>
    <r>
      <rPr>
        <i/>
        <sz val="10"/>
        <rFont val="Calibri"/>
        <family val="2"/>
      </rPr>
      <t>Income Tax</t>
    </r>
  </si>
  <si>
    <r>
      <t xml:space="preserve">Perseorangan / </t>
    </r>
    <r>
      <rPr>
        <i/>
        <sz val="10"/>
        <rFont val="Calibri"/>
        <family val="2"/>
      </rPr>
      <t>Individuals</t>
    </r>
  </si>
  <si>
    <r>
      <t xml:space="preserve">Syarikat-syarikat / </t>
    </r>
    <r>
      <rPr>
        <i/>
        <sz val="10"/>
        <rFont val="Calibri"/>
        <family val="2"/>
      </rPr>
      <t>Companies</t>
    </r>
  </si>
  <si>
    <r>
      <t xml:space="preserve">Petroleum / </t>
    </r>
    <r>
      <rPr>
        <i/>
        <sz val="10"/>
        <rFont val="Calibri"/>
        <family val="2"/>
      </rPr>
      <t>Petroleum</t>
    </r>
  </si>
  <si>
    <r>
      <t xml:space="preserve">Pegangan dan lain-lain / </t>
    </r>
    <r>
      <rPr>
        <i/>
        <sz val="10"/>
        <rFont val="Calibri"/>
        <family val="2"/>
        <scheme val="minor"/>
      </rPr>
      <t>Withholding and others</t>
    </r>
  </si>
  <si>
    <r>
      <t xml:space="preserve">Lain-lain / </t>
    </r>
    <r>
      <rPr>
        <i/>
        <sz val="10"/>
        <rFont val="Calibri"/>
        <family val="2"/>
      </rPr>
      <t>Others</t>
    </r>
  </si>
  <si>
    <r>
      <t xml:space="preserve">Duti Harta Pusaka / </t>
    </r>
    <r>
      <rPr>
        <i/>
        <sz val="10"/>
        <rFont val="Calibri"/>
        <family val="2"/>
      </rPr>
      <t>Estate Duty</t>
    </r>
  </si>
  <si>
    <r>
      <t xml:space="preserve">Duti Setem / </t>
    </r>
    <r>
      <rPr>
        <i/>
        <sz val="10"/>
        <rFont val="Calibri"/>
        <family val="2"/>
      </rPr>
      <t>Stamp Duty</t>
    </r>
  </si>
  <si>
    <r>
      <t xml:space="preserve">RPGT / </t>
    </r>
    <r>
      <rPr>
        <i/>
        <sz val="10"/>
        <rFont val="Calibri"/>
        <family val="2"/>
      </rPr>
      <t>Real Property Gains Tax</t>
    </r>
  </si>
  <si>
    <r>
      <t xml:space="preserve">  CUKAI TAK LANGSUNG / </t>
    </r>
    <r>
      <rPr>
        <b/>
        <i/>
        <sz val="10"/>
        <rFont val="Calibri"/>
        <family val="2"/>
      </rPr>
      <t>INDIRECT TAX</t>
    </r>
  </si>
  <si>
    <r>
      <t xml:space="preserve">Duti Eksport / </t>
    </r>
    <r>
      <rPr>
        <i/>
        <sz val="10"/>
        <rFont val="Calibri"/>
        <family val="2"/>
      </rPr>
      <t>Export Duties</t>
    </r>
  </si>
  <si>
    <t xml:space="preserve">Duti Import dan Cukai Tokok / </t>
  </si>
  <si>
    <r>
      <t xml:space="preserve">Duti Eksais / </t>
    </r>
    <r>
      <rPr>
        <i/>
        <sz val="10"/>
        <rFont val="Calibri"/>
        <family val="2"/>
      </rPr>
      <t>Excise Duties</t>
    </r>
  </si>
  <si>
    <r>
      <t xml:space="preserve">Cukai Jualan / </t>
    </r>
    <r>
      <rPr>
        <i/>
        <sz val="10"/>
        <rFont val="Calibri"/>
        <family val="2"/>
      </rPr>
      <t>Sales Tax</t>
    </r>
  </si>
  <si>
    <r>
      <t xml:space="preserve">Cukai Perkhidmatan / </t>
    </r>
    <r>
      <rPr>
        <i/>
        <sz val="10"/>
        <rFont val="Calibri"/>
        <family val="2"/>
      </rPr>
      <t>Service Tax</t>
    </r>
  </si>
  <si>
    <r>
      <t xml:space="preserve">Cukai Barang dan Perkhidmatan / </t>
    </r>
    <r>
      <rPr>
        <i/>
        <sz val="10"/>
        <rFont val="Calibri"/>
        <family val="2"/>
        <scheme val="minor"/>
      </rPr>
      <t>Goods and Services Tax</t>
    </r>
  </si>
  <si>
    <r>
      <t xml:space="preserve">  Jumlah Hasil Cukai / </t>
    </r>
    <r>
      <rPr>
        <b/>
        <i/>
        <sz val="10"/>
        <rFont val="Calibri"/>
        <family val="2"/>
      </rPr>
      <t>Total Tax Revenue</t>
    </r>
  </si>
  <si>
    <r>
      <t xml:space="preserve">  Hasil Bukan Cukai / </t>
    </r>
    <r>
      <rPr>
        <b/>
        <i/>
        <sz val="10"/>
        <rFont val="Calibri"/>
        <family val="2"/>
      </rPr>
      <t>Non Tax Revenue</t>
    </r>
  </si>
  <si>
    <r>
      <t xml:space="preserve">Dividen PETRONAS / </t>
    </r>
    <r>
      <rPr>
        <i/>
        <sz val="10"/>
        <rFont val="Calibri"/>
        <family val="2"/>
      </rPr>
      <t>PETRONAS Dividen</t>
    </r>
  </si>
  <si>
    <r>
      <t xml:space="preserve">Royalti Petroleum dan Gas / </t>
    </r>
    <r>
      <rPr>
        <i/>
        <sz val="10"/>
        <rFont val="Calibri"/>
        <family val="2"/>
      </rPr>
      <t>Petroleum Royalty and Gas</t>
    </r>
  </si>
  <si>
    <r>
      <t xml:space="preserve">Lesen Kenderaan Bermotor dan Cukai Jalan / Motor Vehicle Licence and </t>
    </r>
    <r>
      <rPr>
        <i/>
        <sz val="10"/>
        <rFont val="Calibri"/>
        <family val="2"/>
      </rPr>
      <t>Roadtax</t>
    </r>
  </si>
  <si>
    <r>
      <t xml:space="preserve">Dividen Bank Negara / </t>
    </r>
    <r>
      <rPr>
        <i/>
        <sz val="10"/>
        <rFont val="Calibri"/>
        <family val="2"/>
      </rPr>
      <t>Bank Negara Dividen</t>
    </r>
  </si>
  <si>
    <r>
      <t xml:space="preserve"> Terimaan Bukan  Hasil / </t>
    </r>
    <r>
      <rPr>
        <i/>
        <sz val="10"/>
        <rFont val="Calibri"/>
        <family val="2"/>
      </rPr>
      <t>Non-Revenue Receipts</t>
    </r>
  </si>
  <si>
    <t xml:space="preserve"> Hasil Wilayah Persekutuan /</t>
  </si>
  <si>
    <r>
      <t xml:space="preserve">  JUMLAH HASIL / </t>
    </r>
    <r>
      <rPr>
        <b/>
        <i/>
        <sz val="10"/>
        <rFont val="Calibri"/>
        <family val="2"/>
      </rPr>
      <t>TOTAL REVENUE</t>
    </r>
  </si>
  <si>
    <t>UPDATED AS AT JULY 2024</t>
  </si>
  <si>
    <t>HASIL KERAJAAN PERSEKUTUAN 1970-2024B (RM JUTA)</t>
  </si>
  <si>
    <t>FEDERAL GOVERNMENT REVENUE 1970-2024B (RM MILLION)</t>
  </si>
  <si>
    <r>
      <t>2024B</t>
    </r>
    <r>
      <rPr>
        <b/>
        <vertAlign val="superscript"/>
        <sz val="10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</si>
  <si>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 Anggaran belanjawan, tidak termasuk langkah Belanjawan 2024.</t>
    </r>
  </si>
  <si>
    <t xml:space="preserve">    Budget estimate, excluding 2024 Budget measures.</t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</si>
  <si>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 Awalan.</t>
    </r>
  </si>
  <si>
    <t xml:space="preserve">    Preliminary.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</si>
</sst>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3" fillId="0" borderId="0" xfId="2" applyFont="1" applyBorder="1" applyAlignment="1"/>
    <xf numFmtId="0" fontId="3" fillId="0" borderId="0" xfId="2" applyFont="1" applyBorder="1"/>
    <xf numFmtId="0" fontId="4" fillId="0" borderId="2" xfId="2" applyFont="1" applyBorder="1" applyAlignment="1">
      <alignment vertical="center" wrapText="1"/>
    </xf>
    <xf numFmtId="0" fontId="2" fillId="0" borderId="0" xfId="2" applyFont="1" applyBorder="1" applyAlignment="1">
      <alignment vertical="center"/>
    </xf>
    <xf numFmtId="0" fontId="4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2" fillId="2" borderId="5" xfId="2" applyFont="1" applyFill="1" applyBorder="1" applyAlignment="1">
      <alignment horizontal="right" indent="1"/>
    </xf>
    <xf numFmtId="0" fontId="2" fillId="0" borderId="0" xfId="2" applyFont="1" applyBorder="1"/>
    <xf numFmtId="0" fontId="2" fillId="0" borderId="8" xfId="2" applyFont="1" applyBorder="1" applyAlignment="1"/>
    <xf numFmtId="0" fontId="2" fillId="0" borderId="0" xfId="2" applyFont="1" applyBorder="1" applyAlignment="1"/>
    <xf numFmtId="0" fontId="2" fillId="0" borderId="9" xfId="2" applyFont="1" applyBorder="1" applyAlignment="1">
      <alignment wrapText="1"/>
    </xf>
    <xf numFmtId="0" fontId="3" fillId="0" borderId="8" xfId="2" applyFont="1" applyBorder="1" applyAlignment="1"/>
    <xf numFmtId="0" fontId="3" fillId="0" borderId="9" xfId="2" applyFont="1" applyBorder="1" applyAlignment="1">
      <alignment wrapText="1"/>
    </xf>
    <xf numFmtId="0" fontId="3" fillId="0" borderId="8" xfId="2" applyFont="1" applyBorder="1"/>
    <xf numFmtId="0" fontId="3" fillId="0" borderId="9" xfId="2" applyFont="1" applyBorder="1" applyAlignment="1">
      <alignment vertical="top" wrapText="1"/>
    </xf>
    <xf numFmtId="0" fontId="5" fillId="0" borderId="0" xfId="2" applyFont="1" applyBorder="1"/>
    <xf numFmtId="0" fontId="2" fillId="0" borderId="8" xfId="2" applyFont="1" applyBorder="1"/>
    <xf numFmtId="0" fontId="2" fillId="0" borderId="9" xfId="2" applyFont="1" applyBorder="1" applyAlignment="1">
      <alignment vertical="top" wrapText="1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1" fontId="3" fillId="0" borderId="0" xfId="1" applyNumberFormat="1" applyFont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" fontId="3" fillId="2" borderId="0" xfId="1" applyNumberFormat="1" applyFont="1" applyFill="1" applyBorder="1" applyAlignment="1">
      <alignment horizontal="center"/>
    </xf>
    <xf numFmtId="1" fontId="2" fillId="0" borderId="5" xfId="1" applyNumberFormat="1" applyFont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center" vertical="center" wrapText="1"/>
    </xf>
    <xf numFmtId="37" fontId="2" fillId="0" borderId="5" xfId="1" applyNumberFormat="1" applyFont="1" applyBorder="1" applyAlignment="1">
      <alignment horizontal="center" vertical="top" wrapText="1"/>
    </xf>
    <xf numFmtId="37" fontId="2" fillId="0" borderId="5" xfId="1" applyNumberFormat="1" applyFont="1" applyFill="1" applyBorder="1" applyAlignment="1">
      <alignment horizontal="center" vertical="top" wrapText="1"/>
    </xf>
    <xf numFmtId="37" fontId="2" fillId="2" borderId="5" xfId="1" applyNumberFormat="1" applyFont="1" applyFill="1" applyBorder="1" applyAlignment="1">
      <alignment horizontal="center" vertical="top" wrapText="1"/>
    </xf>
    <xf numFmtId="37" fontId="2" fillId="2" borderId="10" xfId="1" applyNumberFormat="1" applyFont="1" applyFill="1" applyBorder="1" applyAlignment="1">
      <alignment horizontal="center" vertical="top" wrapText="1"/>
    </xf>
    <xf numFmtId="0" fontId="3" fillId="0" borderId="0" xfId="2" applyFont="1" applyFill="1" applyBorder="1"/>
    <xf numFmtId="0" fontId="3" fillId="0" borderId="9" xfId="2" applyFont="1" applyFill="1" applyBorder="1"/>
    <xf numFmtId="0" fontId="2" fillId="0" borderId="0" xfId="2" applyFont="1" applyBorder="1" applyAlignment="1">
      <alignment horizontal="left" vertical="top" wrapText="1"/>
    </xf>
    <xf numFmtId="1" fontId="2" fillId="0" borderId="0" xfId="1" applyNumberFormat="1" applyFont="1" applyBorder="1" applyAlignment="1">
      <alignment horizontal="center" vertical="top" wrapText="1"/>
    </xf>
    <xf numFmtId="1" fontId="2" fillId="0" borderId="0" xfId="1" applyNumberFormat="1" applyFont="1" applyFill="1" applyBorder="1" applyAlignment="1">
      <alignment horizontal="center" vertical="top" wrapText="1"/>
    </xf>
    <xf numFmtId="1" fontId="2" fillId="0" borderId="0" xfId="1" applyNumberFormat="1" applyFont="1" applyFill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1" fontId="2" fillId="0" borderId="6" xfId="1" applyNumberFormat="1" applyFont="1" applyFill="1" applyBorder="1" applyAlignment="1">
      <alignment horizontal="center"/>
    </xf>
    <xf numFmtId="1" fontId="2" fillId="2" borderId="0" xfId="1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2" fillId="2" borderId="2" xfId="2" applyFont="1" applyFill="1" applyBorder="1" applyAlignment="1">
      <alignment horizontal="right" indent="1"/>
    </xf>
    <xf numFmtId="0" fontId="2" fillId="0" borderId="10" xfId="2" applyFont="1" applyBorder="1" applyAlignment="1"/>
    <xf numFmtId="0" fontId="3" fillId="0" borderId="10" xfId="2" applyFont="1" applyBorder="1"/>
    <xf numFmtId="37" fontId="2" fillId="0" borderId="10" xfId="1" applyNumberFormat="1" applyFont="1" applyBorder="1" applyAlignment="1"/>
    <xf numFmtId="37" fontId="2" fillId="0" borderId="10" xfId="1" applyNumberFormat="1" applyFont="1" applyFill="1" applyBorder="1" applyAlignment="1"/>
    <xf numFmtId="37" fontId="2" fillId="2" borderId="10" xfId="1" applyNumberFormat="1" applyFont="1" applyFill="1" applyBorder="1" applyAlignment="1"/>
    <xf numFmtId="37" fontId="2" fillId="2" borderId="8" xfId="1" applyNumberFormat="1" applyFont="1" applyFill="1" applyBorder="1" applyAlignment="1"/>
    <xf numFmtId="37" fontId="3" fillId="0" borderId="10" xfId="1" applyNumberFormat="1" applyFont="1" applyBorder="1" applyAlignment="1"/>
    <xf numFmtId="37" fontId="3" fillId="0" borderId="10" xfId="1" applyNumberFormat="1" applyFont="1" applyFill="1" applyBorder="1" applyAlignment="1"/>
    <xf numFmtId="37" fontId="3" fillId="2" borderId="10" xfId="1" applyNumberFormat="1" applyFont="1" applyFill="1" applyBorder="1" applyAlignment="1"/>
    <xf numFmtId="37" fontId="3" fillId="2" borderId="8" xfId="1" applyNumberFormat="1" applyFont="1" applyFill="1" applyBorder="1" applyAlignment="1"/>
    <xf numFmtId="37" fontId="3" fillId="0" borderId="10" xfId="1" applyNumberFormat="1" applyFont="1" applyBorder="1" applyAlignment="1">
      <alignment vertical="top"/>
    </xf>
    <xf numFmtId="37" fontId="3" fillId="0" borderId="10" xfId="1" applyNumberFormat="1" applyFont="1" applyFill="1" applyBorder="1" applyAlignment="1">
      <alignment vertical="top"/>
    </xf>
    <xf numFmtId="37" fontId="3" fillId="2" borderId="10" xfId="1" applyNumberFormat="1" applyFont="1" applyFill="1" applyBorder="1" applyAlignment="1">
      <alignment vertical="top"/>
    </xf>
    <xf numFmtId="37" fontId="3" fillId="0" borderId="8" xfId="1" applyNumberFormat="1" applyFont="1" applyFill="1" applyBorder="1" applyAlignment="1"/>
    <xf numFmtId="1" fontId="3" fillId="0" borderId="0" xfId="2" applyNumberFormat="1" applyFont="1" applyBorder="1" applyAlignment="1"/>
    <xf numFmtId="0" fontId="3" fillId="0" borderId="10" xfId="2" applyFont="1" applyBorder="1" applyAlignment="1"/>
    <xf numFmtId="37" fontId="2" fillId="0" borderId="10" xfId="1" applyNumberFormat="1" applyFont="1" applyBorder="1" applyAlignment="1">
      <alignment vertical="top"/>
    </xf>
    <xf numFmtId="37" fontId="2" fillId="0" borderId="10" xfId="1" applyNumberFormat="1" applyFont="1" applyFill="1" applyBorder="1" applyAlignment="1">
      <alignment vertical="top"/>
    </xf>
    <xf numFmtId="37" fontId="2" fillId="2" borderId="10" xfId="1" applyNumberFormat="1" applyFont="1" applyFill="1" applyBorder="1" applyAlignment="1">
      <alignment vertical="top"/>
    </xf>
    <xf numFmtId="37" fontId="2" fillId="2" borderId="8" xfId="1" applyNumberFormat="1" applyFont="1" applyFill="1" applyBorder="1" applyAlignment="1">
      <alignment vertical="top"/>
    </xf>
    <xf numFmtId="37" fontId="3" fillId="2" borderId="10" xfId="1" applyNumberFormat="1" applyFont="1" applyFill="1" applyBorder="1" applyAlignment="1">
      <alignment vertical="center"/>
    </xf>
    <xf numFmtId="37" fontId="3" fillId="2" borderId="8" xfId="1" applyNumberFormat="1" applyFont="1" applyFill="1" applyBorder="1" applyAlignment="1">
      <alignment vertical="center"/>
    </xf>
    <xf numFmtId="37" fontId="3" fillId="0" borderId="10" xfId="1" applyNumberFormat="1" applyFont="1" applyFill="1" applyBorder="1" applyAlignment="1">
      <alignment vertical="center"/>
    </xf>
    <xf numFmtId="37" fontId="3" fillId="0" borderId="8" xfId="1" applyNumberFormat="1" applyFont="1" applyFill="1" applyBorder="1" applyAlignment="1">
      <alignment vertical="center"/>
    </xf>
    <xf numFmtId="37" fontId="2" fillId="0" borderId="13" xfId="1" applyNumberFormat="1" applyFont="1" applyBorder="1" applyAlignment="1">
      <alignment vertical="center"/>
    </xf>
    <xf numFmtId="37" fontId="2" fillId="0" borderId="13" xfId="1" applyNumberFormat="1" applyFont="1" applyFill="1" applyBorder="1" applyAlignment="1">
      <alignment vertical="center"/>
    </xf>
    <xf numFmtId="37" fontId="2" fillId="2" borderId="13" xfId="1" applyNumberFormat="1" applyFont="1" applyFill="1" applyBorder="1" applyAlignment="1">
      <alignment vertical="center"/>
    </xf>
    <xf numFmtId="37" fontId="2" fillId="2" borderId="11" xfId="1" applyNumberFormat="1" applyFont="1" applyFill="1" applyBorder="1" applyAlignment="1">
      <alignment vertical="center"/>
    </xf>
    <xf numFmtId="164" fontId="3" fillId="2" borderId="10" xfId="1" applyNumberFormat="1" applyFont="1" applyFill="1" applyBorder="1" applyAlignment="1"/>
    <xf numFmtId="166" fontId="3" fillId="0" borderId="10" xfId="1" applyNumberFormat="1" applyFont="1" applyBorder="1"/>
    <xf numFmtId="37" fontId="3" fillId="0" borderId="0" xfId="2" applyNumberFormat="1" applyFont="1" applyBorder="1"/>
    <xf numFmtId="0" fontId="2" fillId="0" borderId="0" xfId="2" applyFont="1" applyBorder="1" applyAlignment="1">
      <alignment horizontal="left" indent="1"/>
    </xf>
    <xf numFmtId="0" fontId="4" fillId="0" borderId="0" xfId="2" applyFont="1" applyBorder="1" applyAlignment="1">
      <alignment horizontal="left" indent="1"/>
    </xf>
    <xf numFmtId="1" fontId="2" fillId="2" borderId="2" xfId="1" applyNumberFormat="1" applyFont="1" applyFill="1" applyBorder="1" applyAlignment="1">
      <alignment horizontal="right" vertical="center" wrapText="1" indent="1"/>
    </xf>
    <xf numFmtId="1" fontId="3" fillId="0" borderId="10" xfId="2" applyNumberFormat="1" applyFont="1" applyBorder="1" applyAlignment="1"/>
    <xf numFmtId="0" fontId="11" fillId="0" borderId="0" xfId="0" applyFont="1" applyFill="1"/>
    <xf numFmtId="1" fontId="2" fillId="2" borderId="5" xfId="1" applyNumberFormat="1" applyFont="1" applyFill="1" applyBorder="1" applyAlignment="1">
      <alignment horizontal="center" wrapText="1"/>
    </xf>
    <xf numFmtId="0" fontId="2" fillId="0" borderId="10" xfId="2" applyFont="1" applyFill="1" applyBorder="1" applyAlignment="1"/>
    <xf numFmtId="164" fontId="3" fillId="0" borderId="10" xfId="1" applyNumberFormat="1" applyFont="1" applyFill="1" applyBorder="1" applyAlignment="1"/>
    <xf numFmtId="0" fontId="3" fillId="0" borderId="10" xfId="2" applyFont="1" applyFill="1" applyBorder="1" applyAlignment="1"/>
    <xf numFmtId="0" fontId="3" fillId="0" borderId="10" xfId="2" applyFont="1" applyFill="1" applyBorder="1"/>
    <xf numFmtId="166" fontId="3" fillId="0" borderId="10" xfId="1" applyNumberFormat="1" applyFont="1" applyFill="1" applyBorder="1"/>
    <xf numFmtId="0" fontId="4" fillId="0" borderId="0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3" fontId="2" fillId="0" borderId="11" xfId="2" applyNumberFormat="1" applyFont="1" applyBorder="1" applyAlignment="1">
      <alignment horizontal="left" vertical="center" wrapText="1"/>
    </xf>
    <xf numFmtId="3" fontId="2" fillId="0" borderId="1" xfId="2" applyNumberFormat="1" applyFont="1" applyBorder="1" applyAlignment="1">
      <alignment horizontal="left" vertical="center" wrapText="1"/>
    </xf>
    <xf numFmtId="3" fontId="2" fillId="0" borderId="12" xfId="2" applyNumberFormat="1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3"/>
  <sheetViews>
    <sheetView showGridLines="0" tabSelected="1" view="pageBreakPreview" zoomScaleNormal="100" zoomScaleSheetLayoutView="100" workbookViewId="0">
      <pane xSplit="47" ySplit="4" topLeftCell="BA36" activePane="bottomRight" state="frozen"/>
      <selection pane="topRight" activeCell="AV1" sqref="AV1"/>
      <selection pane="bottomLeft" activeCell="A5" sqref="A5"/>
      <selection pane="bottomRight" activeCell="A51" sqref="A51"/>
    </sheetView>
  </sheetViews>
  <sheetFormatPr defaultRowHeight="12.75" x14ac:dyDescent="0.2"/>
  <cols>
    <col min="1" max="1" width="3.5703125" style="2" customWidth="1"/>
    <col min="2" max="2" width="2.28515625" style="2" customWidth="1"/>
    <col min="3" max="3" width="61.5703125" style="2" customWidth="1"/>
    <col min="4" max="6" width="11.7109375" style="23" hidden="1" customWidth="1"/>
    <col min="7" max="7" width="11.7109375" style="24" hidden="1" customWidth="1"/>
    <col min="8" max="8" width="11.7109375" style="23" hidden="1" customWidth="1"/>
    <col min="9" max="11" width="11.7109375" style="24" hidden="1" customWidth="1"/>
    <col min="12" max="13" width="11.7109375" style="23" hidden="1" customWidth="1"/>
    <col min="14" max="20" width="11.7109375" style="24" hidden="1" customWidth="1"/>
    <col min="21" max="21" width="11.7109375" style="23" hidden="1" customWidth="1"/>
    <col min="22" max="23" width="11.7109375" style="24" hidden="1" customWidth="1"/>
    <col min="24" max="30" width="11.7109375" style="23" hidden="1" customWidth="1"/>
    <col min="31" max="31" width="11.7109375" style="24" hidden="1" customWidth="1"/>
    <col min="32" max="35" width="11.7109375" style="23" hidden="1" customWidth="1"/>
    <col min="36" max="46" width="11.7109375" style="25" hidden="1" customWidth="1"/>
    <col min="47" max="47" width="10.42578125" style="2" hidden="1" customWidth="1"/>
    <col min="48" max="58" width="15.7109375" style="2" customWidth="1"/>
    <col min="59" max="16384" width="9.140625" style="2"/>
  </cols>
  <sheetData>
    <row r="1" spans="1:58" x14ac:dyDescent="0.2">
      <c r="A1" s="78" t="s">
        <v>31</v>
      </c>
    </row>
    <row r="2" spans="1:58" x14ac:dyDescent="0.2">
      <c r="A2" s="79" t="s">
        <v>32</v>
      </c>
    </row>
    <row r="3" spans="1:58" ht="13.5" thickBot="1" x14ac:dyDescent="0.25">
      <c r="A3" s="89"/>
      <c r="B3" s="89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89"/>
    </row>
    <row r="4" spans="1:58" s="4" customFormat="1" ht="15.75" thickBot="1" x14ac:dyDescent="0.25">
      <c r="A4" s="3"/>
      <c r="B4" s="91" t="s">
        <v>30</v>
      </c>
      <c r="C4" s="92"/>
      <c r="D4" s="26">
        <v>1970</v>
      </c>
      <c r="E4" s="26">
        <v>1971</v>
      </c>
      <c r="F4" s="26">
        <v>1972</v>
      </c>
      <c r="G4" s="27">
        <v>1973</v>
      </c>
      <c r="H4" s="26">
        <v>1974</v>
      </c>
      <c r="I4" s="27">
        <v>1975</v>
      </c>
      <c r="J4" s="27">
        <v>1976</v>
      </c>
      <c r="K4" s="27">
        <v>1977</v>
      </c>
      <c r="L4" s="26">
        <v>1978</v>
      </c>
      <c r="M4" s="26">
        <v>1979</v>
      </c>
      <c r="N4" s="27">
        <v>1980</v>
      </c>
      <c r="O4" s="27">
        <v>1981</v>
      </c>
      <c r="P4" s="27">
        <v>1982</v>
      </c>
      <c r="Q4" s="27">
        <v>1983</v>
      </c>
      <c r="R4" s="27">
        <v>1984</v>
      </c>
      <c r="S4" s="27">
        <v>1985</v>
      </c>
      <c r="T4" s="27">
        <v>1986</v>
      </c>
      <c r="U4" s="26">
        <v>1987</v>
      </c>
      <c r="V4" s="28">
        <v>1988</v>
      </c>
      <c r="W4" s="28">
        <v>1989</v>
      </c>
      <c r="X4" s="29">
        <v>1990</v>
      </c>
      <c r="Y4" s="26">
        <v>1991</v>
      </c>
      <c r="Z4" s="26">
        <v>1992</v>
      </c>
      <c r="AA4" s="26">
        <v>1993</v>
      </c>
      <c r="AB4" s="26">
        <v>1994</v>
      </c>
      <c r="AC4" s="26">
        <v>1995</v>
      </c>
      <c r="AD4" s="26">
        <v>1996</v>
      </c>
      <c r="AE4" s="27">
        <v>1997</v>
      </c>
      <c r="AF4" s="26">
        <v>1998</v>
      </c>
      <c r="AG4" s="26">
        <v>1999</v>
      </c>
      <c r="AH4" s="26">
        <v>2000</v>
      </c>
      <c r="AI4" s="26">
        <v>2001</v>
      </c>
      <c r="AJ4" s="30">
        <v>2002</v>
      </c>
      <c r="AK4" s="30">
        <v>2003</v>
      </c>
      <c r="AL4" s="30">
        <v>2004</v>
      </c>
      <c r="AM4" s="30">
        <v>2005</v>
      </c>
      <c r="AN4" s="30">
        <v>2006</v>
      </c>
      <c r="AO4" s="30">
        <v>2007</v>
      </c>
      <c r="AP4" s="31">
        <v>2008</v>
      </c>
      <c r="AQ4" s="30">
        <v>2009</v>
      </c>
      <c r="AR4" s="30">
        <v>2010</v>
      </c>
      <c r="AS4" s="30">
        <v>2011</v>
      </c>
      <c r="AT4" s="30">
        <v>2012</v>
      </c>
      <c r="AU4" s="80">
        <v>2013</v>
      </c>
      <c r="AV4" s="83">
        <v>2014</v>
      </c>
      <c r="AW4" s="83">
        <v>2015</v>
      </c>
      <c r="AX4" s="83">
        <v>2016</v>
      </c>
      <c r="AY4" s="83">
        <v>2017</v>
      </c>
      <c r="AZ4" s="83">
        <v>2018</v>
      </c>
      <c r="BA4" s="83">
        <v>2019</v>
      </c>
      <c r="BB4" s="83">
        <v>2020</v>
      </c>
      <c r="BC4" s="83">
        <v>2021</v>
      </c>
      <c r="BD4" s="83">
        <v>2022</v>
      </c>
      <c r="BE4" s="83">
        <v>20231</v>
      </c>
      <c r="BF4" s="83" t="s">
        <v>33</v>
      </c>
    </row>
    <row r="5" spans="1:58" s="9" customFormat="1" x14ac:dyDescent="0.2">
      <c r="A5" s="5"/>
      <c r="B5" s="6"/>
      <c r="C5" s="7"/>
      <c r="D5" s="32"/>
      <c r="E5" s="32"/>
      <c r="F5" s="32"/>
      <c r="G5" s="33"/>
      <c r="H5" s="32"/>
      <c r="I5" s="33"/>
      <c r="J5" s="33"/>
      <c r="K5" s="33"/>
      <c r="L5" s="32"/>
      <c r="M5" s="32"/>
      <c r="N5" s="33"/>
      <c r="O5" s="33"/>
      <c r="P5" s="33"/>
      <c r="Q5" s="33"/>
      <c r="R5" s="33"/>
      <c r="S5" s="33"/>
      <c r="T5" s="33"/>
      <c r="U5" s="32"/>
      <c r="V5" s="33"/>
      <c r="W5" s="33"/>
      <c r="X5" s="32"/>
      <c r="Y5" s="32"/>
      <c r="Z5" s="32"/>
      <c r="AA5" s="32"/>
      <c r="AB5" s="32"/>
      <c r="AC5" s="32"/>
      <c r="AD5" s="32"/>
      <c r="AE5" s="33"/>
      <c r="AF5" s="32"/>
      <c r="AG5" s="32"/>
      <c r="AH5" s="32"/>
      <c r="AI5" s="32"/>
      <c r="AJ5" s="34"/>
      <c r="AK5" s="34"/>
      <c r="AL5" s="34"/>
      <c r="AM5" s="34"/>
      <c r="AN5" s="34"/>
      <c r="AO5" s="34"/>
      <c r="AP5" s="35"/>
      <c r="AQ5" s="34"/>
      <c r="AR5" s="34"/>
      <c r="AS5" s="34"/>
      <c r="AT5" s="34"/>
      <c r="AU5" s="46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 s="11" customFormat="1" x14ac:dyDescent="0.2">
      <c r="A6" s="10" t="s">
        <v>4</v>
      </c>
      <c r="C6" s="12"/>
      <c r="D6" s="49">
        <f t="shared" ref="D6:AR6" si="0">SUM(D8+D14)</f>
        <v>685</v>
      </c>
      <c r="E6" s="49">
        <f t="shared" si="0"/>
        <v>725</v>
      </c>
      <c r="F6" s="49">
        <f t="shared" si="0"/>
        <v>803</v>
      </c>
      <c r="G6" s="50">
        <f t="shared" si="0"/>
        <v>907</v>
      </c>
      <c r="H6" s="49">
        <f t="shared" si="0"/>
        <v>1383</v>
      </c>
      <c r="I6" s="50">
        <f t="shared" si="0"/>
        <v>1990</v>
      </c>
      <c r="J6" s="50">
        <f t="shared" si="0"/>
        <v>2138</v>
      </c>
      <c r="K6" s="50">
        <f t="shared" si="0"/>
        <v>2901</v>
      </c>
      <c r="L6" s="50">
        <f t="shared" si="0"/>
        <v>3300</v>
      </c>
      <c r="M6" s="50">
        <f t="shared" si="0"/>
        <v>3835</v>
      </c>
      <c r="N6" s="50">
        <f t="shared" si="0"/>
        <v>5495</v>
      </c>
      <c r="O6" s="50">
        <f t="shared" si="0"/>
        <v>6112</v>
      </c>
      <c r="P6" s="50">
        <f t="shared" si="0"/>
        <v>6398</v>
      </c>
      <c r="Q6" s="50">
        <f t="shared" si="0"/>
        <v>7712</v>
      </c>
      <c r="R6" s="50">
        <f t="shared" si="0"/>
        <v>8445</v>
      </c>
      <c r="S6" s="50">
        <f t="shared" si="0"/>
        <v>9259</v>
      </c>
      <c r="T6" s="50">
        <f t="shared" si="0"/>
        <v>8654</v>
      </c>
      <c r="U6" s="49">
        <f t="shared" si="0"/>
        <v>6468</v>
      </c>
      <c r="V6" s="50">
        <f t="shared" si="0"/>
        <v>7509</v>
      </c>
      <c r="W6" s="50">
        <f t="shared" si="0"/>
        <v>7793</v>
      </c>
      <c r="X6" s="49">
        <f t="shared" si="0"/>
        <v>10402</v>
      </c>
      <c r="Y6" s="49">
        <f t="shared" si="0"/>
        <v>13251</v>
      </c>
      <c r="Z6" s="49">
        <f t="shared" si="0"/>
        <v>15403</v>
      </c>
      <c r="AA6" s="49">
        <f t="shared" si="0"/>
        <v>17070</v>
      </c>
      <c r="AB6" s="49">
        <f t="shared" si="0"/>
        <v>20160</v>
      </c>
      <c r="AC6" s="49">
        <f t="shared" si="0"/>
        <v>22699</v>
      </c>
      <c r="AD6" s="49">
        <f t="shared" si="0"/>
        <v>25851</v>
      </c>
      <c r="AE6" s="50">
        <f t="shared" si="0"/>
        <v>30432</v>
      </c>
      <c r="AF6" s="49">
        <f t="shared" si="0"/>
        <v>30015</v>
      </c>
      <c r="AG6" s="49">
        <f t="shared" si="0"/>
        <v>27246</v>
      </c>
      <c r="AH6" s="49">
        <f t="shared" si="0"/>
        <v>29156</v>
      </c>
      <c r="AI6" s="49">
        <f t="shared" si="0"/>
        <v>42098</v>
      </c>
      <c r="AJ6" s="51">
        <f t="shared" si="0"/>
        <v>44351</v>
      </c>
      <c r="AK6" s="51">
        <f t="shared" si="0"/>
        <v>43016</v>
      </c>
      <c r="AL6" s="51">
        <f t="shared" si="0"/>
        <v>48702</v>
      </c>
      <c r="AM6" s="51">
        <f t="shared" si="0"/>
        <v>53544</v>
      </c>
      <c r="AN6" s="51">
        <f t="shared" si="0"/>
        <v>61573</v>
      </c>
      <c r="AO6" s="51">
        <f t="shared" si="0"/>
        <v>69396</v>
      </c>
      <c r="AP6" s="51">
        <f t="shared" si="0"/>
        <v>82138</v>
      </c>
      <c r="AQ6" s="51">
        <f t="shared" si="0"/>
        <v>78375</v>
      </c>
      <c r="AR6" s="51">
        <f t="shared" si="0"/>
        <v>79009</v>
      </c>
      <c r="AS6" s="51">
        <f>SUM(AS8+AS14)+1</f>
        <v>102242.111</v>
      </c>
      <c r="AT6" s="51">
        <f>SUM(AT8+AT14)+2</f>
        <v>116939.42199999999</v>
      </c>
      <c r="AU6" s="52">
        <f>SUM(AU8+AU14)</f>
        <v>120523</v>
      </c>
      <c r="AV6" s="51">
        <f t="shared" ref="AV6:AZ6" si="1">SUM(AV8+AV14)</f>
        <v>126742.49216255</v>
      </c>
      <c r="AW6" s="50">
        <f t="shared" si="1"/>
        <v>111769.90426390999</v>
      </c>
      <c r="AX6" s="50">
        <f t="shared" si="1"/>
        <v>109608</v>
      </c>
      <c r="AY6" s="50">
        <f t="shared" si="1"/>
        <v>116024</v>
      </c>
      <c r="AZ6" s="50">
        <f t="shared" si="1"/>
        <v>130034</v>
      </c>
      <c r="BA6" s="50">
        <f t="shared" ref="BA6:BE6" si="2">SUM(BA8+BA14)</f>
        <v>134723</v>
      </c>
      <c r="BB6" s="50">
        <f t="shared" si="2"/>
        <v>112511</v>
      </c>
      <c r="BC6" s="50">
        <f t="shared" si="2"/>
        <v>130116</v>
      </c>
      <c r="BD6" s="50">
        <f t="shared" si="2"/>
        <v>153476</v>
      </c>
      <c r="BE6" s="50">
        <f t="shared" si="2"/>
        <v>171336</v>
      </c>
      <c r="BF6" s="50">
        <f t="shared" ref="BF6" si="3">SUM(BF8+BF14)</f>
        <v>185000</v>
      </c>
    </row>
    <row r="7" spans="1:58" s="11" customFormat="1" x14ac:dyDescent="0.2">
      <c r="A7" s="10"/>
      <c r="C7" s="12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V7" s="47"/>
      <c r="AW7" s="47"/>
      <c r="AX7" s="47"/>
      <c r="AY7" s="47"/>
      <c r="AZ7" s="84"/>
      <c r="BA7" s="84"/>
      <c r="BB7" s="84"/>
      <c r="BC7" s="84"/>
      <c r="BD7" s="84"/>
      <c r="BE7" s="84"/>
      <c r="BF7" s="84"/>
    </row>
    <row r="8" spans="1:58" s="1" customFormat="1" x14ac:dyDescent="0.2">
      <c r="A8" s="13"/>
      <c r="B8" s="1" t="s">
        <v>5</v>
      </c>
      <c r="C8" s="14"/>
      <c r="D8" s="53">
        <v>657</v>
      </c>
      <c r="E8" s="53">
        <v>689</v>
      </c>
      <c r="F8" s="53">
        <v>741</v>
      </c>
      <c r="G8" s="54">
        <v>830</v>
      </c>
      <c r="H8" s="53">
        <f t="shared" ref="H8:AY8" si="4">SUM(H9:H12)</f>
        <v>1299</v>
      </c>
      <c r="I8" s="54">
        <f t="shared" si="4"/>
        <v>1924</v>
      </c>
      <c r="J8" s="54">
        <f t="shared" si="4"/>
        <v>2059</v>
      </c>
      <c r="K8" s="54">
        <f t="shared" si="4"/>
        <v>2791</v>
      </c>
      <c r="L8" s="54">
        <f t="shared" si="4"/>
        <v>3167</v>
      </c>
      <c r="M8" s="54">
        <f t="shared" si="4"/>
        <v>3674</v>
      </c>
      <c r="N8" s="54">
        <f t="shared" si="4"/>
        <v>5249</v>
      </c>
      <c r="O8" s="54">
        <f t="shared" si="4"/>
        <v>5819</v>
      </c>
      <c r="P8" s="54">
        <f t="shared" si="4"/>
        <v>6054</v>
      </c>
      <c r="Q8" s="54">
        <f t="shared" si="4"/>
        <v>7266</v>
      </c>
      <c r="R8" s="54">
        <f t="shared" si="4"/>
        <v>7981</v>
      </c>
      <c r="S8" s="54">
        <f t="shared" si="4"/>
        <v>8808</v>
      </c>
      <c r="T8" s="54">
        <f t="shared" si="4"/>
        <v>8289</v>
      </c>
      <c r="U8" s="53">
        <f t="shared" si="4"/>
        <v>6130</v>
      </c>
      <c r="V8" s="54">
        <f t="shared" si="4"/>
        <v>7136</v>
      </c>
      <c r="W8" s="54">
        <f t="shared" si="4"/>
        <v>7295</v>
      </c>
      <c r="X8" s="53">
        <f t="shared" si="4"/>
        <v>9650</v>
      </c>
      <c r="Y8" s="53">
        <f t="shared" si="4"/>
        <v>12397</v>
      </c>
      <c r="Z8" s="53">
        <f t="shared" si="4"/>
        <v>14386</v>
      </c>
      <c r="AA8" s="53">
        <f t="shared" si="4"/>
        <v>15661</v>
      </c>
      <c r="AB8" s="53">
        <f t="shared" si="4"/>
        <v>17409</v>
      </c>
      <c r="AC8" s="53">
        <f t="shared" si="4"/>
        <v>20183</v>
      </c>
      <c r="AD8" s="53">
        <f t="shared" si="4"/>
        <v>22661</v>
      </c>
      <c r="AE8" s="54">
        <f t="shared" si="4"/>
        <v>27121</v>
      </c>
      <c r="AF8" s="53">
        <f t="shared" si="4"/>
        <v>28369</v>
      </c>
      <c r="AG8" s="53">
        <f t="shared" si="4"/>
        <v>25159</v>
      </c>
      <c r="AH8" s="53">
        <f t="shared" si="4"/>
        <v>27017</v>
      </c>
      <c r="AI8" s="53">
        <f t="shared" si="4"/>
        <v>40137</v>
      </c>
      <c r="AJ8" s="55">
        <f t="shared" si="4"/>
        <v>42236</v>
      </c>
      <c r="AK8" s="55">
        <f t="shared" si="4"/>
        <v>40502</v>
      </c>
      <c r="AL8" s="55">
        <f t="shared" si="4"/>
        <v>46119</v>
      </c>
      <c r="AM8" s="55">
        <f t="shared" si="4"/>
        <v>50789</v>
      </c>
      <c r="AN8" s="55">
        <f t="shared" si="4"/>
        <v>58775</v>
      </c>
      <c r="AO8" s="55">
        <f t="shared" si="4"/>
        <v>65658</v>
      </c>
      <c r="AP8" s="55">
        <f t="shared" si="4"/>
        <v>78475</v>
      </c>
      <c r="AQ8" s="55">
        <f t="shared" si="4"/>
        <v>74917</v>
      </c>
      <c r="AR8" s="55">
        <f t="shared" si="4"/>
        <v>74451</v>
      </c>
      <c r="AS8" s="55">
        <f t="shared" si="4"/>
        <v>96732.282000000007</v>
      </c>
      <c r="AT8" s="55">
        <f t="shared" si="4"/>
        <v>110661.68799999999</v>
      </c>
      <c r="AU8" s="56">
        <f t="shared" ref="AU8" si="5">SUM(AU9:AU12)</f>
        <v>113300</v>
      </c>
      <c r="AV8" s="55">
        <f t="shared" si="4"/>
        <v>118995.54743917999</v>
      </c>
      <c r="AW8" s="55">
        <f t="shared" si="4"/>
        <v>103985</v>
      </c>
      <c r="AX8" s="55">
        <f t="shared" si="4"/>
        <v>102308</v>
      </c>
      <c r="AY8" s="55">
        <f t="shared" si="4"/>
        <v>108563</v>
      </c>
      <c r="AZ8" s="54">
        <f t="shared" ref="AZ8" si="6">SUM(AZ9:AZ12)</f>
        <v>122486</v>
      </c>
      <c r="BA8" s="54">
        <f t="shared" ref="BA8" si="7">SUM(BA9:BA12)</f>
        <v>126507</v>
      </c>
      <c r="BB8" s="54">
        <v>104884</v>
      </c>
      <c r="BC8" s="54">
        <f t="shared" ref="BC8" si="8">SUM(BC9:BC12)</f>
        <v>121674</v>
      </c>
      <c r="BD8" s="54">
        <v>143277</v>
      </c>
      <c r="BE8" s="54">
        <v>159745</v>
      </c>
      <c r="BF8" s="54">
        <v>174685</v>
      </c>
    </row>
    <row r="9" spans="1:58" x14ac:dyDescent="0.2">
      <c r="A9" s="15"/>
      <c r="C9" s="16" t="s">
        <v>6</v>
      </c>
      <c r="D9" s="57">
        <v>489</v>
      </c>
      <c r="E9" s="57">
        <v>517</v>
      </c>
      <c r="F9" s="57">
        <v>559</v>
      </c>
      <c r="G9" s="58">
        <v>585</v>
      </c>
      <c r="H9" s="58">
        <v>800</v>
      </c>
      <c r="I9" s="58">
        <v>1164</v>
      </c>
      <c r="J9" s="58">
        <v>1163</v>
      </c>
      <c r="K9" s="58">
        <v>1336</v>
      </c>
      <c r="L9" s="57">
        <v>1624</v>
      </c>
      <c r="M9" s="57">
        <v>1804</v>
      </c>
      <c r="N9" s="58">
        <v>2530</v>
      </c>
      <c r="O9" s="58">
        <v>2754</v>
      </c>
      <c r="P9" s="58">
        <v>2619</v>
      </c>
      <c r="Q9" s="58">
        <v>3450</v>
      </c>
      <c r="R9" s="58">
        <v>3432</v>
      </c>
      <c r="S9" s="58">
        <v>3920</v>
      </c>
      <c r="T9" s="58">
        <v>3446</v>
      </c>
      <c r="U9" s="57">
        <v>2783</v>
      </c>
      <c r="V9" s="58">
        <v>3146</v>
      </c>
      <c r="W9" s="58">
        <v>3402</v>
      </c>
      <c r="X9" s="57">
        <v>4497</v>
      </c>
      <c r="Y9" s="57">
        <v>5352</v>
      </c>
      <c r="Z9" s="57">
        <v>7524</v>
      </c>
      <c r="AA9" s="57">
        <v>8551</v>
      </c>
      <c r="AB9" s="57">
        <v>10562</v>
      </c>
      <c r="AC9" s="57">
        <v>11706</v>
      </c>
      <c r="AD9" s="57">
        <v>14166</v>
      </c>
      <c r="AE9" s="58">
        <v>16688</v>
      </c>
      <c r="AF9" s="57">
        <v>17294</v>
      </c>
      <c r="AG9" s="57">
        <v>15742</v>
      </c>
      <c r="AH9" s="57">
        <v>13905</v>
      </c>
      <c r="AI9" s="57">
        <v>20771</v>
      </c>
      <c r="AJ9" s="59">
        <v>24642</v>
      </c>
      <c r="AK9" s="59">
        <v>23990</v>
      </c>
      <c r="AL9" s="55">
        <v>24388</v>
      </c>
      <c r="AM9" s="55">
        <v>26381</v>
      </c>
      <c r="AN9" s="55">
        <v>26477</v>
      </c>
      <c r="AO9" s="55">
        <v>32149</v>
      </c>
      <c r="AP9" s="55">
        <v>37741</v>
      </c>
      <c r="AQ9" s="55">
        <v>30199</v>
      </c>
      <c r="AR9" s="55">
        <v>36266</v>
      </c>
      <c r="AS9" s="55">
        <v>46888.146999999997</v>
      </c>
      <c r="AT9" s="54">
        <v>51287.563999999998</v>
      </c>
      <c r="AU9" s="56">
        <v>23055</v>
      </c>
      <c r="AV9" s="55">
        <v>24422.794778750002</v>
      </c>
      <c r="AW9" s="55">
        <v>26321</v>
      </c>
      <c r="AX9" s="55">
        <v>27566</v>
      </c>
      <c r="AY9" s="55">
        <v>28945</v>
      </c>
      <c r="AZ9" s="54">
        <v>32605</v>
      </c>
      <c r="BA9" s="54">
        <v>38680</v>
      </c>
      <c r="BB9" s="54">
        <v>38953</v>
      </c>
      <c r="BC9" s="54">
        <v>27051</v>
      </c>
      <c r="BD9" s="54">
        <v>33776</v>
      </c>
      <c r="BE9" s="54">
        <v>37770</v>
      </c>
      <c r="BF9" s="54">
        <v>42460</v>
      </c>
    </row>
    <row r="10" spans="1:58" x14ac:dyDescent="0.2">
      <c r="A10" s="15"/>
      <c r="C10" s="16" t="s">
        <v>7</v>
      </c>
      <c r="D10" s="57">
        <v>168</v>
      </c>
      <c r="E10" s="57">
        <v>168</v>
      </c>
      <c r="F10" s="57">
        <v>182</v>
      </c>
      <c r="G10" s="58">
        <v>218</v>
      </c>
      <c r="H10" s="58">
        <v>355</v>
      </c>
      <c r="I10" s="58">
        <v>438</v>
      </c>
      <c r="J10" s="58">
        <v>574</v>
      </c>
      <c r="K10" s="58">
        <v>679</v>
      </c>
      <c r="L10" s="57">
        <v>771</v>
      </c>
      <c r="M10" s="57">
        <v>1041</v>
      </c>
      <c r="N10" s="58">
        <v>983</v>
      </c>
      <c r="O10" s="58">
        <v>1087</v>
      </c>
      <c r="P10" s="58">
        <v>1360</v>
      </c>
      <c r="Q10" s="58">
        <v>1814</v>
      </c>
      <c r="R10" s="58">
        <v>1975</v>
      </c>
      <c r="S10" s="58">
        <v>1749</v>
      </c>
      <c r="T10" s="58">
        <v>1761</v>
      </c>
      <c r="U10" s="57">
        <v>1812</v>
      </c>
      <c r="V10" s="58">
        <v>1779</v>
      </c>
      <c r="W10" s="58">
        <v>2043</v>
      </c>
      <c r="X10" s="57">
        <v>2506</v>
      </c>
      <c r="Y10" s="57">
        <v>2989</v>
      </c>
      <c r="Z10" s="57">
        <v>3441</v>
      </c>
      <c r="AA10" s="57">
        <v>4248</v>
      </c>
      <c r="AB10" s="57">
        <v>4567</v>
      </c>
      <c r="AC10" s="57">
        <v>6203</v>
      </c>
      <c r="AD10" s="57">
        <v>6172</v>
      </c>
      <c r="AE10" s="58">
        <v>6429</v>
      </c>
      <c r="AF10" s="57">
        <v>6900</v>
      </c>
      <c r="AG10" s="57">
        <v>6419</v>
      </c>
      <c r="AH10" s="57">
        <v>7015</v>
      </c>
      <c r="AI10" s="57">
        <v>9436</v>
      </c>
      <c r="AJ10" s="59">
        <v>9889</v>
      </c>
      <c r="AK10" s="59">
        <v>7984</v>
      </c>
      <c r="AL10" s="55">
        <v>8977</v>
      </c>
      <c r="AM10" s="55">
        <v>8649</v>
      </c>
      <c r="AN10" s="55">
        <v>10196</v>
      </c>
      <c r="AO10" s="55">
        <v>11661</v>
      </c>
      <c r="AP10" s="55">
        <v>14966</v>
      </c>
      <c r="AQ10" s="55">
        <v>15590</v>
      </c>
      <c r="AR10" s="55">
        <v>17805</v>
      </c>
      <c r="AS10" s="55">
        <v>20203.127</v>
      </c>
      <c r="AT10" s="54">
        <v>22977.388999999999</v>
      </c>
      <c r="AU10" s="56">
        <v>58175</v>
      </c>
      <c r="AV10" s="55">
        <v>65239.51237782</v>
      </c>
      <c r="AW10" s="55">
        <v>63679</v>
      </c>
      <c r="AX10" s="55">
        <v>63625</v>
      </c>
      <c r="AY10" s="55">
        <v>64465</v>
      </c>
      <c r="AZ10" s="54">
        <v>66474</v>
      </c>
      <c r="BA10" s="54">
        <v>63751</v>
      </c>
      <c r="BB10" s="54">
        <v>50065</v>
      </c>
      <c r="BC10" s="54">
        <v>79829</v>
      </c>
      <c r="BD10" s="54">
        <v>82133</v>
      </c>
      <c r="BE10" s="54">
        <v>91743</v>
      </c>
      <c r="BF10" s="54">
        <v>106420</v>
      </c>
    </row>
    <row r="11" spans="1:58" x14ac:dyDescent="0.2">
      <c r="A11" s="15"/>
      <c r="C11" s="16" t="s">
        <v>8</v>
      </c>
      <c r="D11" s="58" t="s">
        <v>0</v>
      </c>
      <c r="E11" s="58" t="s">
        <v>0</v>
      </c>
      <c r="F11" s="58" t="s">
        <v>0</v>
      </c>
      <c r="G11" s="58" t="s">
        <v>0</v>
      </c>
      <c r="H11" s="57">
        <v>144</v>
      </c>
      <c r="I11" s="58">
        <v>322</v>
      </c>
      <c r="J11" s="58">
        <v>322</v>
      </c>
      <c r="K11" s="58">
        <v>776</v>
      </c>
      <c r="L11" s="57">
        <v>771</v>
      </c>
      <c r="M11" s="57">
        <v>829</v>
      </c>
      <c r="N11" s="58">
        <v>1736</v>
      </c>
      <c r="O11" s="58">
        <v>1978</v>
      </c>
      <c r="P11" s="58">
        <v>2075</v>
      </c>
      <c r="Q11" s="58">
        <v>1998</v>
      </c>
      <c r="R11" s="58">
        <v>2570</v>
      </c>
      <c r="S11" s="58">
        <v>3130</v>
      </c>
      <c r="T11" s="58">
        <v>3072</v>
      </c>
      <c r="U11" s="57">
        <v>1533</v>
      </c>
      <c r="V11" s="58">
        <v>2208</v>
      </c>
      <c r="W11" s="58">
        <v>1847</v>
      </c>
      <c r="X11" s="57">
        <v>2644</v>
      </c>
      <c r="Y11" s="57">
        <v>4052</v>
      </c>
      <c r="Z11" s="57">
        <v>3417</v>
      </c>
      <c r="AA11" s="57">
        <v>2859</v>
      </c>
      <c r="AB11" s="57">
        <v>2211</v>
      </c>
      <c r="AC11" s="57">
        <v>2185</v>
      </c>
      <c r="AD11" s="57">
        <v>2203</v>
      </c>
      <c r="AE11" s="58">
        <v>3861</v>
      </c>
      <c r="AF11" s="57">
        <v>4046</v>
      </c>
      <c r="AG11" s="57">
        <v>2856</v>
      </c>
      <c r="AH11" s="57">
        <v>6010</v>
      </c>
      <c r="AI11" s="57">
        <v>9859</v>
      </c>
      <c r="AJ11" s="59">
        <v>7636</v>
      </c>
      <c r="AK11" s="59">
        <v>8466</v>
      </c>
      <c r="AL11" s="55">
        <v>11479</v>
      </c>
      <c r="AM11" s="55">
        <v>14566</v>
      </c>
      <c r="AN11" s="55">
        <v>20674</v>
      </c>
      <c r="AO11" s="55">
        <v>20453</v>
      </c>
      <c r="AP11" s="55">
        <v>24191</v>
      </c>
      <c r="AQ11" s="55">
        <v>27231</v>
      </c>
      <c r="AR11" s="55">
        <v>18713</v>
      </c>
      <c r="AS11" s="55">
        <v>27747.79</v>
      </c>
      <c r="AT11" s="55">
        <v>33933.735000000001</v>
      </c>
      <c r="AU11" s="56">
        <v>29753</v>
      </c>
      <c r="AV11" s="55">
        <v>26956.143176459998</v>
      </c>
      <c r="AW11" s="55">
        <v>11559</v>
      </c>
      <c r="AX11" s="55">
        <v>8422</v>
      </c>
      <c r="AY11" s="55">
        <v>11761</v>
      </c>
      <c r="AZ11" s="54">
        <v>20082</v>
      </c>
      <c r="BA11" s="54">
        <v>20783</v>
      </c>
      <c r="BB11" s="54">
        <v>12771</v>
      </c>
      <c r="BC11" s="54">
        <v>11570</v>
      </c>
      <c r="BD11" s="54">
        <v>23421</v>
      </c>
      <c r="BE11" s="54">
        <v>26096</v>
      </c>
      <c r="BF11" s="54">
        <v>21750</v>
      </c>
    </row>
    <row r="12" spans="1:58" x14ac:dyDescent="0.2">
      <c r="A12" s="15"/>
      <c r="C12" s="16" t="s">
        <v>9</v>
      </c>
      <c r="D12" s="58" t="s">
        <v>0</v>
      </c>
      <c r="E12" s="58" t="s">
        <v>0</v>
      </c>
      <c r="F12" s="58" t="s">
        <v>0</v>
      </c>
      <c r="G12" s="58" t="s">
        <v>0</v>
      </c>
      <c r="H12" s="57" t="s">
        <v>0</v>
      </c>
      <c r="I12" s="58" t="s">
        <v>0</v>
      </c>
      <c r="J12" s="58" t="s">
        <v>0</v>
      </c>
      <c r="K12" s="58" t="s">
        <v>0</v>
      </c>
      <c r="L12" s="57">
        <v>1</v>
      </c>
      <c r="M12" s="57" t="s">
        <v>0</v>
      </c>
      <c r="N12" s="58" t="s">
        <v>0</v>
      </c>
      <c r="O12" s="58" t="s">
        <v>0</v>
      </c>
      <c r="P12" s="58" t="s">
        <v>0</v>
      </c>
      <c r="Q12" s="58">
        <v>4</v>
      </c>
      <c r="R12" s="58">
        <v>4</v>
      </c>
      <c r="S12" s="58">
        <v>9</v>
      </c>
      <c r="T12" s="58">
        <v>10</v>
      </c>
      <c r="U12" s="57">
        <v>2</v>
      </c>
      <c r="V12" s="58">
        <v>3</v>
      </c>
      <c r="W12" s="58">
        <v>3</v>
      </c>
      <c r="X12" s="57">
        <v>3</v>
      </c>
      <c r="Y12" s="57">
        <v>4</v>
      </c>
      <c r="Z12" s="57">
        <v>4</v>
      </c>
      <c r="AA12" s="57">
        <v>3</v>
      </c>
      <c r="AB12" s="57">
        <v>69</v>
      </c>
      <c r="AC12" s="57">
        <v>89</v>
      </c>
      <c r="AD12" s="57">
        <v>120</v>
      </c>
      <c r="AE12" s="58">
        <v>143</v>
      </c>
      <c r="AF12" s="57">
        <v>129</v>
      </c>
      <c r="AG12" s="57">
        <v>142</v>
      </c>
      <c r="AH12" s="57">
        <v>87</v>
      </c>
      <c r="AI12" s="57">
        <v>71</v>
      </c>
      <c r="AJ12" s="59">
        <v>69</v>
      </c>
      <c r="AK12" s="59">
        <v>62</v>
      </c>
      <c r="AL12" s="55">
        <v>1275</v>
      </c>
      <c r="AM12" s="55">
        <v>1193</v>
      </c>
      <c r="AN12" s="55">
        <v>1428</v>
      </c>
      <c r="AO12" s="55">
        <v>1395</v>
      </c>
      <c r="AP12" s="55">
        <v>1577</v>
      </c>
      <c r="AQ12" s="55">
        <v>1897</v>
      </c>
      <c r="AR12" s="55">
        <v>1667</v>
      </c>
      <c r="AS12" s="55">
        <v>1893.2180000000001</v>
      </c>
      <c r="AT12" s="55">
        <v>2463</v>
      </c>
      <c r="AU12" s="60">
        <v>2317</v>
      </c>
      <c r="AV12" s="54">
        <v>2377.0971061499995</v>
      </c>
      <c r="AW12" s="54">
        <v>2426</v>
      </c>
      <c r="AX12" s="54">
        <v>2695</v>
      </c>
      <c r="AY12" s="54">
        <v>3392</v>
      </c>
      <c r="AZ12" s="54">
        <v>3325</v>
      </c>
      <c r="BA12" s="54">
        <v>3293</v>
      </c>
      <c r="BB12" s="54">
        <f>58+42+2992</f>
        <v>3092</v>
      </c>
      <c r="BC12" s="54">
        <v>3224</v>
      </c>
      <c r="BD12" s="54">
        <v>3947</v>
      </c>
      <c r="BE12" s="54">
        <v>4136</v>
      </c>
      <c r="BF12" s="54">
        <v>4055</v>
      </c>
    </row>
    <row r="13" spans="1:58" x14ac:dyDescent="0.2">
      <c r="A13" s="15"/>
      <c r="C13" s="16"/>
      <c r="D13" s="58"/>
      <c r="E13" s="58"/>
      <c r="F13" s="58"/>
      <c r="G13" s="58"/>
      <c r="H13" s="57"/>
      <c r="I13" s="58"/>
      <c r="J13" s="58"/>
      <c r="K13" s="58"/>
      <c r="L13" s="57"/>
      <c r="M13" s="57"/>
      <c r="N13" s="58"/>
      <c r="O13" s="58"/>
      <c r="P13" s="58"/>
      <c r="Q13" s="58"/>
      <c r="R13" s="58"/>
      <c r="S13" s="58"/>
      <c r="T13" s="58"/>
      <c r="U13" s="57"/>
      <c r="V13" s="58"/>
      <c r="W13" s="58"/>
      <c r="X13" s="57"/>
      <c r="Y13" s="57"/>
      <c r="Z13" s="57"/>
      <c r="AA13" s="57"/>
      <c r="AB13" s="57"/>
      <c r="AC13" s="57"/>
      <c r="AD13" s="57"/>
      <c r="AE13" s="58"/>
      <c r="AF13" s="57"/>
      <c r="AG13" s="57"/>
      <c r="AH13" s="57"/>
      <c r="AI13" s="57"/>
      <c r="AJ13" s="59"/>
      <c r="AK13" s="59"/>
      <c r="AL13" s="55"/>
      <c r="AM13" s="55"/>
      <c r="AN13" s="55"/>
      <c r="AO13" s="55"/>
      <c r="AP13" s="55"/>
      <c r="AQ13" s="55"/>
      <c r="AR13" s="55"/>
      <c r="AS13" s="55"/>
      <c r="AT13" s="55"/>
      <c r="AU13" s="60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</row>
    <row r="14" spans="1:58" x14ac:dyDescent="0.2">
      <c r="A14" s="15"/>
      <c r="B14" s="2" t="s">
        <v>10</v>
      </c>
      <c r="C14" s="16"/>
      <c r="D14" s="57">
        <f t="shared" ref="D14:AO14" si="9">SUM(D16:D18)</f>
        <v>28</v>
      </c>
      <c r="E14" s="57">
        <f t="shared" si="9"/>
        <v>36</v>
      </c>
      <c r="F14" s="57">
        <f t="shared" si="9"/>
        <v>62</v>
      </c>
      <c r="G14" s="58">
        <f t="shared" si="9"/>
        <v>77</v>
      </c>
      <c r="H14" s="57">
        <f t="shared" si="9"/>
        <v>84</v>
      </c>
      <c r="I14" s="58">
        <f t="shared" si="9"/>
        <v>66</v>
      </c>
      <c r="J14" s="58">
        <f t="shared" si="9"/>
        <v>79</v>
      </c>
      <c r="K14" s="58">
        <f t="shared" si="9"/>
        <v>110</v>
      </c>
      <c r="L14" s="57">
        <f t="shared" si="9"/>
        <v>133</v>
      </c>
      <c r="M14" s="57">
        <f t="shared" si="9"/>
        <v>161</v>
      </c>
      <c r="N14" s="58">
        <f t="shared" si="9"/>
        <v>246</v>
      </c>
      <c r="O14" s="58">
        <f t="shared" si="9"/>
        <v>293</v>
      </c>
      <c r="P14" s="58">
        <f t="shared" si="9"/>
        <v>344</v>
      </c>
      <c r="Q14" s="58">
        <f t="shared" si="9"/>
        <v>446</v>
      </c>
      <c r="R14" s="58">
        <f t="shared" si="9"/>
        <v>464</v>
      </c>
      <c r="S14" s="54">
        <f t="shared" si="9"/>
        <v>451</v>
      </c>
      <c r="T14" s="54">
        <f t="shared" si="9"/>
        <v>365</v>
      </c>
      <c r="U14" s="53">
        <f t="shared" si="9"/>
        <v>338</v>
      </c>
      <c r="V14" s="54">
        <f t="shared" si="9"/>
        <v>373</v>
      </c>
      <c r="W14" s="54">
        <f t="shared" si="9"/>
        <v>498</v>
      </c>
      <c r="X14" s="53">
        <f t="shared" si="9"/>
        <v>752</v>
      </c>
      <c r="Y14" s="53">
        <f t="shared" si="9"/>
        <v>854</v>
      </c>
      <c r="Z14" s="53">
        <f t="shared" si="9"/>
        <v>1017</v>
      </c>
      <c r="AA14" s="53">
        <f t="shared" si="9"/>
        <v>1409</v>
      </c>
      <c r="AB14" s="53">
        <f t="shared" si="9"/>
        <v>2751</v>
      </c>
      <c r="AC14" s="53">
        <f t="shared" si="9"/>
        <v>2516</v>
      </c>
      <c r="AD14" s="53">
        <f t="shared" si="9"/>
        <v>3190</v>
      </c>
      <c r="AE14" s="54">
        <f t="shared" si="9"/>
        <v>3311</v>
      </c>
      <c r="AF14" s="53">
        <f t="shared" si="9"/>
        <v>1646</v>
      </c>
      <c r="AG14" s="53">
        <f t="shared" si="9"/>
        <v>2087</v>
      </c>
      <c r="AH14" s="53">
        <f t="shared" si="9"/>
        <v>2139</v>
      </c>
      <c r="AI14" s="53">
        <f t="shared" si="9"/>
        <v>1961</v>
      </c>
      <c r="AJ14" s="55">
        <f t="shared" si="9"/>
        <v>2115</v>
      </c>
      <c r="AK14" s="55">
        <f t="shared" si="9"/>
        <v>2514</v>
      </c>
      <c r="AL14" s="55">
        <f t="shared" si="9"/>
        <v>2583</v>
      </c>
      <c r="AM14" s="55">
        <f t="shared" si="9"/>
        <v>2755</v>
      </c>
      <c r="AN14" s="55">
        <f t="shared" si="9"/>
        <v>2798</v>
      </c>
      <c r="AO14" s="55">
        <f t="shared" si="9"/>
        <v>3738</v>
      </c>
      <c r="AP14" s="55">
        <f>SUM(AP15:AP18)</f>
        <v>3663</v>
      </c>
      <c r="AQ14" s="55">
        <f>SUM(AQ15:AQ18)+1</f>
        <v>3458</v>
      </c>
      <c r="AR14" s="55">
        <f>SUM(AR16:AR18)+1</f>
        <v>4558</v>
      </c>
      <c r="AS14" s="55">
        <f>SUM(AS16:AS18)+1</f>
        <v>5508.8289999999997</v>
      </c>
      <c r="AT14" s="55">
        <f>SUM(AT16:AT18)+2</f>
        <v>6275.7339999999995</v>
      </c>
      <c r="AU14" s="56">
        <f>SUM(AU15:AU18)</f>
        <v>7223</v>
      </c>
      <c r="AV14" s="55">
        <f>SUM(AV15:AV18)</f>
        <v>7746.9447233700002</v>
      </c>
      <c r="AW14" s="55">
        <f>SUM(AW15:AW18)+1</f>
        <v>7784.9042639100007</v>
      </c>
      <c r="AX14" s="55">
        <f>SUM(AX15:AX18)</f>
        <v>7300</v>
      </c>
      <c r="AY14" s="55">
        <f>SUM(AY16:AY18)</f>
        <v>7461</v>
      </c>
      <c r="AZ14" s="54">
        <f>SUM(AZ16:AZ18)</f>
        <v>7548</v>
      </c>
      <c r="BA14" s="54">
        <f>SUM(BA16:BA18)</f>
        <v>8216</v>
      </c>
      <c r="BB14" s="54">
        <f>SUM(BB16:BB18)</f>
        <v>7627</v>
      </c>
      <c r="BC14" s="54">
        <f>SUM(BC16:BC18)</f>
        <v>8442</v>
      </c>
      <c r="BD14" s="54">
        <f t="shared" ref="BD14:BE14" si="10">SUM(BD16:BD18)</f>
        <v>10199</v>
      </c>
      <c r="BE14" s="54">
        <f t="shared" si="10"/>
        <v>11591</v>
      </c>
      <c r="BF14" s="54">
        <f t="shared" ref="BF14" si="11">SUM(BF16:BF18)</f>
        <v>10315</v>
      </c>
    </row>
    <row r="15" spans="1:58" x14ac:dyDescent="0.2">
      <c r="A15" s="15"/>
      <c r="C15" s="16" t="s">
        <v>11</v>
      </c>
      <c r="D15" s="57" t="s">
        <v>0</v>
      </c>
      <c r="E15" s="57" t="s">
        <v>0</v>
      </c>
      <c r="F15" s="57" t="s">
        <v>0</v>
      </c>
      <c r="G15" s="57" t="s">
        <v>0</v>
      </c>
      <c r="H15" s="57" t="s">
        <v>0</v>
      </c>
      <c r="I15" s="57" t="s">
        <v>0</v>
      </c>
      <c r="J15" s="57" t="s">
        <v>0</v>
      </c>
      <c r="K15" s="58" t="s">
        <v>0</v>
      </c>
      <c r="L15" s="58" t="s">
        <v>0</v>
      </c>
      <c r="M15" s="58" t="s">
        <v>0</v>
      </c>
      <c r="N15" s="58" t="s">
        <v>0</v>
      </c>
      <c r="O15" s="58" t="s">
        <v>0</v>
      </c>
      <c r="P15" s="58" t="s">
        <v>0</v>
      </c>
      <c r="Q15" s="58" t="s">
        <v>0</v>
      </c>
      <c r="R15" s="58" t="s">
        <v>0</v>
      </c>
      <c r="S15" s="58" t="s">
        <v>0</v>
      </c>
      <c r="T15" s="58" t="s">
        <v>0</v>
      </c>
      <c r="U15" s="58" t="s">
        <v>0</v>
      </c>
      <c r="V15" s="58" t="s">
        <v>0</v>
      </c>
      <c r="W15" s="58" t="s">
        <v>0</v>
      </c>
      <c r="X15" s="58" t="s">
        <v>0</v>
      </c>
      <c r="Y15" s="58" t="s">
        <v>0</v>
      </c>
      <c r="Z15" s="58" t="s">
        <v>0</v>
      </c>
      <c r="AA15" s="58" t="s">
        <v>0</v>
      </c>
      <c r="AB15" s="58" t="s">
        <v>0</v>
      </c>
      <c r="AC15" s="58" t="s">
        <v>0</v>
      </c>
      <c r="AD15" s="58" t="s">
        <v>0</v>
      </c>
      <c r="AE15" s="58" t="s">
        <v>0</v>
      </c>
      <c r="AF15" s="58" t="s">
        <v>0</v>
      </c>
      <c r="AG15" s="58" t="s">
        <v>0</v>
      </c>
      <c r="AH15" s="58" t="s">
        <v>0</v>
      </c>
      <c r="AI15" s="58" t="s">
        <v>0</v>
      </c>
      <c r="AJ15" s="58" t="s">
        <v>0</v>
      </c>
      <c r="AK15" s="58" t="s">
        <v>0</v>
      </c>
      <c r="AL15" s="58" t="s">
        <v>0</v>
      </c>
      <c r="AM15" s="58" t="s">
        <v>0</v>
      </c>
      <c r="AN15" s="58" t="s">
        <v>0</v>
      </c>
      <c r="AO15" s="58" t="s">
        <v>0</v>
      </c>
      <c r="AP15" s="55">
        <v>1</v>
      </c>
      <c r="AQ15" s="55">
        <v>4</v>
      </c>
      <c r="AR15" s="55">
        <v>1</v>
      </c>
      <c r="AS15" s="55">
        <v>1.496</v>
      </c>
      <c r="AT15" s="55">
        <v>1.97</v>
      </c>
      <c r="AU15" s="56">
        <v>1</v>
      </c>
      <c r="AV15" s="55">
        <v>1.6511948700000001</v>
      </c>
      <c r="AW15" s="75">
        <v>1.0507480300000001</v>
      </c>
      <c r="AX15" s="75">
        <v>2</v>
      </c>
      <c r="AY15" s="75">
        <v>0</v>
      </c>
      <c r="AZ15" s="85">
        <v>0</v>
      </c>
      <c r="BA15" s="85">
        <v>0</v>
      </c>
      <c r="BB15" s="85">
        <v>0</v>
      </c>
      <c r="BC15" s="85">
        <v>0</v>
      </c>
      <c r="BD15" s="85">
        <v>0</v>
      </c>
      <c r="BE15" s="85">
        <v>0</v>
      </c>
      <c r="BF15" s="85">
        <v>0</v>
      </c>
    </row>
    <row r="16" spans="1:58" x14ac:dyDescent="0.2">
      <c r="A16" s="15"/>
      <c r="C16" s="16" t="s">
        <v>12</v>
      </c>
      <c r="D16" s="57">
        <v>17</v>
      </c>
      <c r="E16" s="57">
        <v>20</v>
      </c>
      <c r="F16" s="57">
        <v>27</v>
      </c>
      <c r="G16" s="58">
        <v>48</v>
      </c>
      <c r="H16" s="57">
        <v>45</v>
      </c>
      <c r="I16" s="58">
        <v>47</v>
      </c>
      <c r="J16" s="58">
        <v>56</v>
      </c>
      <c r="K16" s="58">
        <v>65</v>
      </c>
      <c r="L16" s="57">
        <v>93</v>
      </c>
      <c r="M16" s="57">
        <v>119</v>
      </c>
      <c r="N16" s="58">
        <v>182</v>
      </c>
      <c r="O16" s="58">
        <v>207</v>
      </c>
      <c r="P16" s="58">
        <v>248</v>
      </c>
      <c r="Q16" s="58">
        <v>338</v>
      </c>
      <c r="R16" s="58">
        <v>371</v>
      </c>
      <c r="S16" s="58">
        <v>340</v>
      </c>
      <c r="T16" s="58">
        <v>246</v>
      </c>
      <c r="U16" s="57">
        <v>257</v>
      </c>
      <c r="V16" s="58">
        <v>278</v>
      </c>
      <c r="W16" s="58">
        <v>421</v>
      </c>
      <c r="X16" s="57">
        <v>645</v>
      </c>
      <c r="Y16" s="57">
        <v>720</v>
      </c>
      <c r="Z16" s="57">
        <v>770</v>
      </c>
      <c r="AA16" s="57">
        <v>1215</v>
      </c>
      <c r="AB16" s="57">
        <v>2515</v>
      </c>
      <c r="AC16" s="57">
        <v>2192</v>
      </c>
      <c r="AD16" s="57">
        <v>2708</v>
      </c>
      <c r="AE16" s="58">
        <v>2714</v>
      </c>
      <c r="AF16" s="57">
        <v>1190</v>
      </c>
      <c r="AG16" s="57">
        <v>1566</v>
      </c>
      <c r="AH16" s="57">
        <v>1799</v>
      </c>
      <c r="AI16" s="57">
        <v>1649</v>
      </c>
      <c r="AJ16" s="59">
        <v>1733</v>
      </c>
      <c r="AK16" s="59">
        <v>2008</v>
      </c>
      <c r="AL16" s="55">
        <v>2381</v>
      </c>
      <c r="AM16" s="55">
        <v>2460</v>
      </c>
      <c r="AN16" s="55">
        <v>2522</v>
      </c>
      <c r="AO16" s="55">
        <v>3404</v>
      </c>
      <c r="AP16" s="55">
        <v>3492</v>
      </c>
      <c r="AQ16" s="55">
        <v>3349</v>
      </c>
      <c r="AR16" s="55">
        <v>4192</v>
      </c>
      <c r="AS16" s="55">
        <v>4929.2439999999997</v>
      </c>
      <c r="AT16" s="55">
        <v>5594.5339999999997</v>
      </c>
      <c r="AU16" s="56">
        <v>6364</v>
      </c>
      <c r="AV16" s="55">
        <v>6457.55818335</v>
      </c>
      <c r="AW16" s="55">
        <v>5973.7478420400003</v>
      </c>
      <c r="AX16" s="55">
        <v>5688</v>
      </c>
      <c r="AY16" s="55">
        <v>5665</v>
      </c>
      <c r="AZ16" s="54">
        <v>5924</v>
      </c>
      <c r="BA16" s="54">
        <v>6213</v>
      </c>
      <c r="BB16" s="54">
        <v>5506</v>
      </c>
      <c r="BC16" s="54">
        <v>6340</v>
      </c>
      <c r="BD16" s="54">
        <v>8038</v>
      </c>
      <c r="BE16" s="54">
        <v>9577</v>
      </c>
      <c r="BF16" s="54">
        <v>8605</v>
      </c>
    </row>
    <row r="17" spans="1:58" x14ac:dyDescent="0.2">
      <c r="A17" s="15"/>
      <c r="C17" s="16" t="s">
        <v>13</v>
      </c>
      <c r="D17" s="57" t="s">
        <v>0</v>
      </c>
      <c r="E17" s="57" t="s">
        <v>0</v>
      </c>
      <c r="F17" s="57" t="s">
        <v>0</v>
      </c>
      <c r="G17" s="57" t="s">
        <v>0</v>
      </c>
      <c r="H17" s="57" t="s">
        <v>0</v>
      </c>
      <c r="I17" s="57" t="s">
        <v>0</v>
      </c>
      <c r="J17" s="57" t="s">
        <v>0</v>
      </c>
      <c r="K17" s="57" t="s">
        <v>0</v>
      </c>
      <c r="L17" s="58" t="s">
        <v>0</v>
      </c>
      <c r="M17" s="58" t="s">
        <v>0</v>
      </c>
      <c r="N17" s="58" t="s">
        <v>0</v>
      </c>
      <c r="O17" s="58" t="s">
        <v>0</v>
      </c>
      <c r="P17" s="58" t="s">
        <v>0</v>
      </c>
      <c r="Q17" s="58" t="s">
        <v>0</v>
      </c>
      <c r="R17" s="58" t="s">
        <v>0</v>
      </c>
      <c r="S17" s="58" t="s">
        <v>0</v>
      </c>
      <c r="T17" s="58" t="s">
        <v>0</v>
      </c>
      <c r="U17" s="58" t="s">
        <v>0</v>
      </c>
      <c r="V17" s="58" t="s">
        <v>0</v>
      </c>
      <c r="W17" s="58" t="s">
        <v>0</v>
      </c>
      <c r="X17" s="58" t="s">
        <v>0</v>
      </c>
      <c r="Y17" s="58" t="s">
        <v>0</v>
      </c>
      <c r="Z17" s="58" t="s">
        <v>0</v>
      </c>
      <c r="AA17" s="58" t="s">
        <v>0</v>
      </c>
      <c r="AB17" s="58" t="s">
        <v>0</v>
      </c>
      <c r="AC17" s="58" t="s">
        <v>0</v>
      </c>
      <c r="AD17" s="58" t="s">
        <v>0</v>
      </c>
      <c r="AE17" s="58" t="s">
        <v>0</v>
      </c>
      <c r="AF17" s="58" t="s">
        <v>0</v>
      </c>
      <c r="AG17" s="58" t="s">
        <v>0</v>
      </c>
      <c r="AH17" s="58" t="s">
        <v>0</v>
      </c>
      <c r="AI17" s="58" t="s">
        <v>0</v>
      </c>
      <c r="AJ17" s="58" t="s">
        <v>0</v>
      </c>
      <c r="AK17" s="58" t="s">
        <v>0</v>
      </c>
      <c r="AL17" s="58" t="s">
        <v>0</v>
      </c>
      <c r="AM17" s="58" t="s">
        <v>0</v>
      </c>
      <c r="AN17" s="58" t="s">
        <v>0</v>
      </c>
      <c r="AO17" s="58" t="s">
        <v>0</v>
      </c>
      <c r="AP17" s="55">
        <v>110</v>
      </c>
      <c r="AQ17" s="55">
        <v>42</v>
      </c>
      <c r="AR17" s="55">
        <v>303</v>
      </c>
      <c r="AS17" s="55">
        <v>508.62099999999998</v>
      </c>
      <c r="AT17" s="55">
        <v>607.70399999999995</v>
      </c>
      <c r="AU17" s="56">
        <v>785</v>
      </c>
      <c r="AV17" s="55">
        <v>1210.30959626</v>
      </c>
      <c r="AW17" s="55">
        <v>1728.5138785499998</v>
      </c>
      <c r="AX17" s="55">
        <v>1492</v>
      </c>
      <c r="AY17" s="55">
        <v>1697</v>
      </c>
      <c r="AZ17" s="54">
        <v>1467</v>
      </c>
      <c r="BA17" s="54">
        <v>1800</v>
      </c>
      <c r="BB17" s="54">
        <v>1687</v>
      </c>
      <c r="BC17" s="54">
        <v>1803</v>
      </c>
      <c r="BD17" s="54">
        <v>1411</v>
      </c>
      <c r="BE17" s="54">
        <v>864</v>
      </c>
      <c r="BF17" s="54">
        <v>790</v>
      </c>
    </row>
    <row r="18" spans="1:58" x14ac:dyDescent="0.2">
      <c r="A18" s="15"/>
      <c r="C18" s="16" t="s">
        <v>10</v>
      </c>
      <c r="D18" s="57">
        <v>11</v>
      </c>
      <c r="E18" s="57">
        <v>16</v>
      </c>
      <c r="F18" s="57">
        <v>35</v>
      </c>
      <c r="G18" s="58">
        <v>29</v>
      </c>
      <c r="H18" s="57">
        <v>39</v>
      </c>
      <c r="I18" s="58">
        <v>19</v>
      </c>
      <c r="J18" s="58">
        <v>23</v>
      </c>
      <c r="K18" s="58">
        <v>45</v>
      </c>
      <c r="L18" s="57">
        <v>40</v>
      </c>
      <c r="M18" s="57">
        <v>42</v>
      </c>
      <c r="N18" s="58">
        <v>64</v>
      </c>
      <c r="O18" s="58">
        <v>86</v>
      </c>
      <c r="P18" s="58">
        <v>96</v>
      </c>
      <c r="Q18" s="58">
        <v>108</v>
      </c>
      <c r="R18" s="58">
        <v>93</v>
      </c>
      <c r="S18" s="58">
        <v>111</v>
      </c>
      <c r="T18" s="58">
        <v>119</v>
      </c>
      <c r="U18" s="57">
        <v>81</v>
      </c>
      <c r="V18" s="58">
        <v>95</v>
      </c>
      <c r="W18" s="58">
        <v>77</v>
      </c>
      <c r="X18" s="57">
        <v>107</v>
      </c>
      <c r="Y18" s="57">
        <v>134</v>
      </c>
      <c r="Z18" s="57">
        <v>247</v>
      </c>
      <c r="AA18" s="57">
        <v>194</v>
      </c>
      <c r="AB18" s="57">
        <v>236</v>
      </c>
      <c r="AC18" s="57">
        <v>324</v>
      </c>
      <c r="AD18" s="57">
        <v>482</v>
      </c>
      <c r="AE18" s="58">
        <v>597</v>
      </c>
      <c r="AF18" s="57">
        <v>456</v>
      </c>
      <c r="AG18" s="57">
        <v>521</v>
      </c>
      <c r="AH18" s="57">
        <v>340</v>
      </c>
      <c r="AI18" s="57">
        <v>312</v>
      </c>
      <c r="AJ18" s="59">
        <v>382</v>
      </c>
      <c r="AK18" s="59">
        <v>506</v>
      </c>
      <c r="AL18" s="55">
        <v>202</v>
      </c>
      <c r="AM18" s="55">
        <v>295</v>
      </c>
      <c r="AN18" s="55">
        <v>276</v>
      </c>
      <c r="AO18" s="55">
        <v>334</v>
      </c>
      <c r="AP18" s="55">
        <v>60</v>
      </c>
      <c r="AQ18" s="55">
        <v>62</v>
      </c>
      <c r="AR18" s="55">
        <v>62</v>
      </c>
      <c r="AS18" s="55">
        <v>69.963999999999999</v>
      </c>
      <c r="AT18" s="55">
        <v>71.496000000000095</v>
      </c>
      <c r="AU18" s="61">
        <v>73</v>
      </c>
      <c r="AV18" s="81">
        <v>77.425748889999994</v>
      </c>
      <c r="AW18" s="55">
        <v>80.591795289999737</v>
      </c>
      <c r="AX18" s="55">
        <v>118</v>
      </c>
      <c r="AY18" s="55">
        <v>99</v>
      </c>
      <c r="AZ18" s="54">
        <v>157</v>
      </c>
      <c r="BA18" s="54">
        <v>203</v>
      </c>
      <c r="BB18" s="54">
        <v>434</v>
      </c>
      <c r="BC18" s="54">
        <v>299</v>
      </c>
      <c r="BD18" s="54">
        <v>750</v>
      </c>
      <c r="BE18" s="54">
        <v>1150</v>
      </c>
      <c r="BF18" s="54">
        <v>920</v>
      </c>
    </row>
    <row r="19" spans="1:58" x14ac:dyDescent="0.2">
      <c r="A19" s="15"/>
      <c r="C19" s="16"/>
      <c r="D19" s="57"/>
      <c r="E19" s="57"/>
      <c r="F19" s="57"/>
      <c r="G19" s="58"/>
      <c r="H19" s="57"/>
      <c r="I19" s="58"/>
      <c r="J19" s="58"/>
      <c r="K19" s="58"/>
      <c r="L19" s="57"/>
      <c r="M19" s="57"/>
      <c r="N19" s="58"/>
      <c r="O19" s="58"/>
      <c r="P19" s="58"/>
      <c r="Q19" s="58"/>
      <c r="R19" s="58"/>
      <c r="S19" s="58"/>
      <c r="T19" s="58"/>
      <c r="U19" s="57"/>
      <c r="V19" s="58"/>
      <c r="W19" s="58"/>
      <c r="X19" s="57"/>
      <c r="Y19" s="57"/>
      <c r="Z19" s="57"/>
      <c r="AA19" s="57"/>
      <c r="AB19" s="57"/>
      <c r="AC19" s="57"/>
      <c r="AD19" s="57"/>
      <c r="AE19" s="58"/>
      <c r="AF19" s="57"/>
      <c r="AG19" s="57"/>
      <c r="AH19" s="57"/>
      <c r="AI19" s="57"/>
      <c r="AJ19" s="59"/>
      <c r="AK19" s="59"/>
      <c r="AL19" s="55"/>
      <c r="AM19" s="55"/>
      <c r="AN19" s="55"/>
      <c r="AO19" s="55"/>
      <c r="AP19" s="55"/>
      <c r="AQ19" s="55"/>
      <c r="AR19" s="55"/>
      <c r="AS19" s="55"/>
      <c r="AT19" s="55"/>
      <c r="AU19" s="61"/>
      <c r="AV19" s="81"/>
      <c r="AW19" s="55"/>
      <c r="AX19" s="55"/>
      <c r="AY19" s="55"/>
      <c r="AZ19" s="54"/>
      <c r="BA19" s="54"/>
      <c r="BB19" s="54"/>
      <c r="BC19" s="54"/>
      <c r="BD19" s="54"/>
      <c r="BE19" s="54"/>
      <c r="BF19" s="54"/>
    </row>
    <row r="20" spans="1:58" s="11" customFormat="1" x14ac:dyDescent="0.2">
      <c r="A20" s="10" t="s">
        <v>14</v>
      </c>
      <c r="C20" s="12"/>
      <c r="D20" s="49">
        <f>SUM(D22+D23+D25+D26+D27+D29)</f>
        <v>1155</v>
      </c>
      <c r="E20" s="49">
        <f>SUM(E22+E23+E25+E26+E27+E29)</f>
        <v>1192</v>
      </c>
      <c r="F20" s="49">
        <f>SUM(F22+F23+F25+F26+F27+F29)</f>
        <v>1387</v>
      </c>
      <c r="G20" s="50">
        <f>SUM(G22+G23+G25+G26+G27+G29)</f>
        <v>1900</v>
      </c>
      <c r="H20" s="49">
        <f>SUM(H23+H25+H26+H27+H29+H22)</f>
        <v>2671</v>
      </c>
      <c r="I20" s="50">
        <f>SUM(I22+I23+I25+I26+I27+I29)</f>
        <v>2267</v>
      </c>
      <c r="J20" s="50">
        <f>SUM(J22+J23+J25+J26+J27+J29)</f>
        <v>3006</v>
      </c>
      <c r="K20" s="50">
        <f>SUM(K22+K23+K25+K26+K27+K29)</f>
        <v>3761</v>
      </c>
      <c r="L20" s="49">
        <f>SUM(L22+L23+L25+L26+L27+L29)</f>
        <v>4266</v>
      </c>
      <c r="M20" s="49">
        <f>SUM(M22+M23+M25+M26+M27+M29)</f>
        <v>5162</v>
      </c>
      <c r="N20" s="50">
        <f t="shared" ref="N20:AP20" si="12">SUM(N29+N27+N26+N25+N23+N22)</f>
        <v>6565</v>
      </c>
      <c r="O20" s="50">
        <f t="shared" si="12"/>
        <v>6482</v>
      </c>
      <c r="P20" s="50">
        <f t="shared" si="12"/>
        <v>6192</v>
      </c>
      <c r="Q20" s="50">
        <f t="shared" si="12"/>
        <v>7551</v>
      </c>
      <c r="R20" s="50">
        <f t="shared" si="12"/>
        <v>8029</v>
      </c>
      <c r="S20" s="50">
        <f t="shared" si="12"/>
        <v>7441</v>
      </c>
      <c r="T20" s="50">
        <f t="shared" si="12"/>
        <v>6029</v>
      </c>
      <c r="U20" s="49">
        <f t="shared" si="12"/>
        <v>6006</v>
      </c>
      <c r="V20" s="50">
        <f t="shared" si="12"/>
        <v>7199</v>
      </c>
      <c r="W20" s="50">
        <f t="shared" si="12"/>
        <v>8881</v>
      </c>
      <c r="X20" s="49">
        <f t="shared" si="12"/>
        <v>10842</v>
      </c>
      <c r="Y20" s="49">
        <f t="shared" si="12"/>
        <v>12580</v>
      </c>
      <c r="Z20" s="49">
        <f t="shared" si="12"/>
        <v>13369</v>
      </c>
      <c r="AA20" s="49">
        <f t="shared" si="12"/>
        <v>14830</v>
      </c>
      <c r="AB20" s="49">
        <f t="shared" si="12"/>
        <v>17327</v>
      </c>
      <c r="AC20" s="49">
        <f t="shared" si="12"/>
        <v>18972</v>
      </c>
      <c r="AD20" s="49">
        <f t="shared" si="12"/>
        <v>21421</v>
      </c>
      <c r="AE20" s="50">
        <f t="shared" si="12"/>
        <v>23195</v>
      </c>
      <c r="AF20" s="49">
        <f t="shared" si="12"/>
        <v>15321</v>
      </c>
      <c r="AG20" s="49">
        <f t="shared" si="12"/>
        <v>18100</v>
      </c>
      <c r="AH20" s="49">
        <f t="shared" si="12"/>
        <v>18017</v>
      </c>
      <c r="AI20" s="49">
        <f t="shared" si="12"/>
        <v>19393</v>
      </c>
      <c r="AJ20" s="51">
        <f t="shared" si="12"/>
        <v>22509</v>
      </c>
      <c r="AK20" s="51">
        <f t="shared" si="12"/>
        <v>21875</v>
      </c>
      <c r="AL20" s="51">
        <f t="shared" si="12"/>
        <v>23347</v>
      </c>
      <c r="AM20" s="51">
        <f t="shared" si="12"/>
        <v>27051</v>
      </c>
      <c r="AN20" s="51">
        <f t="shared" si="12"/>
        <v>25058</v>
      </c>
      <c r="AO20" s="51">
        <f t="shared" si="12"/>
        <v>25772</v>
      </c>
      <c r="AP20" s="51">
        <f t="shared" si="12"/>
        <v>30760</v>
      </c>
      <c r="AQ20" s="51">
        <f>SUM(AQ29+AQ27+AQ26+AQ25+AQ23+AQ22)+1</f>
        <v>28129</v>
      </c>
      <c r="AR20" s="51">
        <f>SUM(AR29+AR27+AR26+AR25+AR23+AR22)+1</f>
        <v>30507.153999999999</v>
      </c>
      <c r="AS20" s="51">
        <f>SUM(AS29+AS27+AS26+AS25+AS23+AS22)</f>
        <v>32643.228999999996</v>
      </c>
      <c r="AT20" s="51">
        <f>SUM(AT29+AT27+AT26+AT25+AT23+AT22)</f>
        <v>34705.735000000001</v>
      </c>
      <c r="AU20" s="52">
        <f>SUM(AU29+AU27+AU26+AU25+AU23+AU22)</f>
        <v>35429</v>
      </c>
      <c r="AV20" s="51">
        <f>SUM(AV29+AV27+AV26+AV25+AV23+AV22)</f>
        <v>37462.394844599999</v>
      </c>
      <c r="AW20" s="51">
        <f t="shared" ref="AW20:BB20" si="13">SUM(AW29+AW27+AW26+AW25+AW23+AW22+AW28)</f>
        <v>53670</v>
      </c>
      <c r="AX20" s="51">
        <f t="shared" si="13"/>
        <v>59735</v>
      </c>
      <c r="AY20" s="51">
        <f t="shared" si="13"/>
        <v>61634</v>
      </c>
      <c r="AZ20" s="50">
        <f t="shared" si="13"/>
        <v>44026</v>
      </c>
      <c r="BA20" s="50">
        <f t="shared" si="13"/>
        <v>45843</v>
      </c>
      <c r="BB20" s="50">
        <f t="shared" si="13"/>
        <v>41887</v>
      </c>
      <c r="BC20" s="50">
        <f t="shared" ref="BC20:BE20" si="14">SUM(BC29+BC27+BC26+BC25+BC23+BC22+BC28)</f>
        <v>43588</v>
      </c>
      <c r="BD20" s="50">
        <f t="shared" si="14"/>
        <v>55289</v>
      </c>
      <c r="BE20" s="50">
        <f t="shared" si="14"/>
        <v>57849</v>
      </c>
      <c r="BF20" s="50">
        <f t="shared" ref="BF20" si="15">SUM(BF29+BF27+BF26+BF25+BF23+BF22+BF28)</f>
        <v>58620</v>
      </c>
    </row>
    <row r="21" spans="1:58" s="11" customFormat="1" x14ac:dyDescent="0.2">
      <c r="A21" s="10"/>
      <c r="C21" s="12"/>
      <c r="D21" s="49"/>
      <c r="E21" s="49"/>
      <c r="F21" s="49"/>
      <c r="G21" s="50"/>
      <c r="H21" s="49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49"/>
      <c r="V21" s="50"/>
      <c r="W21" s="50"/>
      <c r="X21" s="49"/>
      <c r="Y21" s="49"/>
      <c r="Z21" s="49"/>
      <c r="AA21" s="49"/>
      <c r="AB21" s="49"/>
      <c r="AC21" s="49"/>
      <c r="AD21" s="49"/>
      <c r="AE21" s="50"/>
      <c r="AF21" s="49"/>
      <c r="AG21" s="49"/>
      <c r="AH21" s="49"/>
      <c r="AI21" s="49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V21" s="47"/>
      <c r="AW21" s="47"/>
      <c r="AX21" s="47"/>
      <c r="AY21" s="47"/>
      <c r="AZ21" s="84"/>
      <c r="BA21" s="84"/>
      <c r="BB21" s="84"/>
      <c r="BC21" s="84"/>
      <c r="BD21" s="84"/>
      <c r="BE21" s="84"/>
      <c r="BF21" s="84"/>
    </row>
    <row r="22" spans="1:58" s="1" customFormat="1" x14ac:dyDescent="0.2">
      <c r="A22" s="13"/>
      <c r="B22" s="1" t="s">
        <v>15</v>
      </c>
      <c r="C22" s="14"/>
      <c r="D22" s="53">
        <v>259</v>
      </c>
      <c r="E22" s="53">
        <v>231</v>
      </c>
      <c r="F22" s="53">
        <v>232</v>
      </c>
      <c r="G22" s="54">
        <v>437</v>
      </c>
      <c r="H22" s="54">
        <v>943</v>
      </c>
      <c r="I22" s="54">
        <v>625</v>
      </c>
      <c r="J22" s="54">
        <v>1010</v>
      </c>
      <c r="K22" s="54">
        <v>1390</v>
      </c>
      <c r="L22" s="53">
        <v>1463</v>
      </c>
      <c r="M22" s="53">
        <v>1939</v>
      </c>
      <c r="N22" s="54">
        <v>2567</v>
      </c>
      <c r="O22" s="54">
        <v>2225</v>
      </c>
      <c r="P22" s="54">
        <v>1720</v>
      </c>
      <c r="Q22" s="54">
        <v>1892</v>
      </c>
      <c r="R22" s="54">
        <v>2090</v>
      </c>
      <c r="S22" s="54">
        <v>1839</v>
      </c>
      <c r="T22" s="54">
        <v>1141</v>
      </c>
      <c r="U22" s="53">
        <v>1267</v>
      </c>
      <c r="V22" s="54">
        <v>1395</v>
      </c>
      <c r="W22" s="53">
        <v>1588</v>
      </c>
      <c r="X22" s="53">
        <v>1970</v>
      </c>
      <c r="Y22" s="53">
        <v>2029</v>
      </c>
      <c r="Z22" s="53">
        <v>1689</v>
      </c>
      <c r="AA22" s="53">
        <v>1464</v>
      </c>
      <c r="AB22" s="53">
        <v>1158</v>
      </c>
      <c r="AC22" s="53">
        <v>853</v>
      </c>
      <c r="AD22" s="53">
        <v>1041</v>
      </c>
      <c r="AE22" s="54">
        <v>1054</v>
      </c>
      <c r="AF22" s="53">
        <v>623</v>
      </c>
      <c r="AG22" s="53">
        <v>670</v>
      </c>
      <c r="AH22" s="53">
        <v>1032</v>
      </c>
      <c r="AI22" s="53">
        <v>867</v>
      </c>
      <c r="AJ22" s="55">
        <v>804</v>
      </c>
      <c r="AK22" s="55">
        <v>1156</v>
      </c>
      <c r="AL22" s="55">
        <v>1599</v>
      </c>
      <c r="AM22" s="55">
        <v>2086</v>
      </c>
      <c r="AN22" s="55">
        <v>2361</v>
      </c>
      <c r="AO22" s="55">
        <v>2322</v>
      </c>
      <c r="AP22" s="55">
        <v>2779</v>
      </c>
      <c r="AQ22" s="55">
        <v>1152</v>
      </c>
      <c r="AR22" s="55">
        <v>1810.154</v>
      </c>
      <c r="AS22" s="55">
        <v>2080.7330000000002</v>
      </c>
      <c r="AT22" s="55">
        <v>1968.396</v>
      </c>
      <c r="AU22" s="56">
        <v>1930</v>
      </c>
      <c r="AV22" s="55">
        <v>1892.89453297</v>
      </c>
      <c r="AW22" s="55">
        <v>1039</v>
      </c>
      <c r="AX22" s="55">
        <v>980</v>
      </c>
      <c r="AY22" s="55">
        <v>1355</v>
      </c>
      <c r="AZ22" s="54">
        <v>1725</v>
      </c>
      <c r="BA22" s="54">
        <v>1126</v>
      </c>
      <c r="BB22" s="54">
        <v>746</v>
      </c>
      <c r="BC22" s="54">
        <v>2057</v>
      </c>
      <c r="BD22" s="54">
        <v>2622</v>
      </c>
      <c r="BE22" s="54">
        <v>2039</v>
      </c>
      <c r="BF22" s="54">
        <v>1900</v>
      </c>
    </row>
    <row r="23" spans="1:58" s="1" customFormat="1" x14ac:dyDescent="0.2">
      <c r="A23" s="13"/>
      <c r="B23" s="1" t="s">
        <v>16</v>
      </c>
      <c r="C23" s="14"/>
      <c r="D23" s="53">
        <v>558</v>
      </c>
      <c r="E23" s="53">
        <v>582</v>
      </c>
      <c r="F23" s="53">
        <v>589</v>
      </c>
      <c r="G23" s="54">
        <v>746</v>
      </c>
      <c r="H23" s="53">
        <v>893</v>
      </c>
      <c r="I23" s="54">
        <v>801</v>
      </c>
      <c r="J23" s="54">
        <v>978</v>
      </c>
      <c r="K23" s="54">
        <v>1140</v>
      </c>
      <c r="L23" s="53">
        <v>1325</v>
      </c>
      <c r="M23" s="53">
        <v>1513</v>
      </c>
      <c r="N23" s="54">
        <v>2060</v>
      </c>
      <c r="O23" s="54">
        <v>2246</v>
      </c>
      <c r="P23" s="54">
        <v>2315</v>
      </c>
      <c r="Q23" s="54">
        <v>2591</v>
      </c>
      <c r="R23" s="54">
        <v>2697</v>
      </c>
      <c r="S23" s="54">
        <v>2518</v>
      </c>
      <c r="T23" s="54">
        <v>2066</v>
      </c>
      <c r="U23" s="53">
        <v>1934</v>
      </c>
      <c r="V23" s="54">
        <v>2406</v>
      </c>
      <c r="W23" s="54">
        <v>2899</v>
      </c>
      <c r="X23" s="53">
        <v>3420</v>
      </c>
      <c r="Y23" s="53">
        <v>4107</v>
      </c>
      <c r="Z23" s="53">
        <v>4383</v>
      </c>
      <c r="AA23" s="53">
        <v>4566</v>
      </c>
      <c r="AB23" s="53">
        <v>5615</v>
      </c>
      <c r="AC23" s="53">
        <v>5622</v>
      </c>
      <c r="AD23" s="53">
        <v>6132</v>
      </c>
      <c r="AE23" s="54">
        <v>6524</v>
      </c>
      <c r="AF23" s="53">
        <v>3868</v>
      </c>
      <c r="AG23" s="53">
        <v>4720</v>
      </c>
      <c r="AH23" s="53">
        <v>3599</v>
      </c>
      <c r="AI23" s="53">
        <v>3193</v>
      </c>
      <c r="AJ23" s="55">
        <v>3669</v>
      </c>
      <c r="AK23" s="55">
        <v>3919</v>
      </c>
      <c r="AL23" s="55">
        <v>3874</v>
      </c>
      <c r="AM23" s="55">
        <v>3385</v>
      </c>
      <c r="AN23" s="55">
        <v>2679</v>
      </c>
      <c r="AO23" s="55">
        <v>2424</v>
      </c>
      <c r="AP23" s="55">
        <v>2635</v>
      </c>
      <c r="AQ23" s="55">
        <v>2114</v>
      </c>
      <c r="AR23" s="55">
        <v>1966</v>
      </c>
      <c r="AS23" s="55">
        <v>2026.2280000000001</v>
      </c>
      <c r="AT23" s="55">
        <v>2282.0010000000007</v>
      </c>
      <c r="AU23" s="60">
        <v>2524</v>
      </c>
      <c r="AV23" s="54">
        <v>2669.6830459499997</v>
      </c>
      <c r="AW23" s="54">
        <v>2732</v>
      </c>
      <c r="AX23" s="54">
        <v>2905</v>
      </c>
      <c r="AY23" s="54">
        <v>2784</v>
      </c>
      <c r="AZ23" s="54">
        <v>2897</v>
      </c>
      <c r="BA23" s="54">
        <v>2733</v>
      </c>
      <c r="BB23" s="54">
        <v>2346</v>
      </c>
      <c r="BC23" s="54">
        <v>2645</v>
      </c>
      <c r="BD23" s="54">
        <v>3192</v>
      </c>
      <c r="BE23" s="54">
        <v>3037</v>
      </c>
      <c r="BF23" s="54">
        <v>3200</v>
      </c>
    </row>
    <row r="24" spans="1:58" x14ac:dyDescent="0.2">
      <c r="A24" s="15"/>
      <c r="B24" s="17" t="s">
        <v>2</v>
      </c>
      <c r="C24" s="16"/>
      <c r="D24" s="57"/>
      <c r="E24" s="57"/>
      <c r="F24" s="57"/>
      <c r="G24" s="58"/>
      <c r="H24" s="57"/>
      <c r="I24" s="58"/>
      <c r="J24" s="58"/>
      <c r="K24" s="58"/>
      <c r="L24" s="57"/>
      <c r="M24" s="57"/>
      <c r="N24" s="58"/>
      <c r="O24" s="58"/>
      <c r="P24" s="58"/>
      <c r="Q24" s="58"/>
      <c r="R24" s="58"/>
      <c r="S24" s="58"/>
      <c r="T24" s="58"/>
      <c r="U24" s="57"/>
      <c r="V24" s="58"/>
      <c r="W24" s="58"/>
      <c r="X24" s="57"/>
      <c r="Y24" s="57"/>
      <c r="Z24" s="57"/>
      <c r="AA24" s="57"/>
      <c r="AB24" s="57"/>
      <c r="AC24" s="57"/>
      <c r="AD24" s="57"/>
      <c r="AE24" s="58"/>
      <c r="AF24" s="57"/>
      <c r="AG24" s="57"/>
      <c r="AH24" s="57"/>
      <c r="AI24" s="57"/>
      <c r="AJ24" s="59"/>
      <c r="AK24" s="59"/>
      <c r="AL24" s="55"/>
      <c r="AM24" s="55"/>
      <c r="AN24" s="55"/>
      <c r="AO24" s="55"/>
      <c r="AP24" s="55"/>
      <c r="AQ24" s="55"/>
      <c r="AR24" s="55"/>
      <c r="AS24" s="55"/>
      <c r="AT24" s="55"/>
      <c r="AV24" s="48"/>
      <c r="AW24" s="48"/>
      <c r="AX24" s="48"/>
      <c r="AY24" s="48"/>
      <c r="AZ24" s="87"/>
      <c r="BA24" s="87"/>
      <c r="BB24" s="87"/>
      <c r="BC24" s="87"/>
      <c r="BD24" s="87"/>
      <c r="BE24" s="87"/>
      <c r="BF24" s="87"/>
    </row>
    <row r="25" spans="1:58" x14ac:dyDescent="0.2">
      <c r="A25" s="15"/>
      <c r="B25" s="2" t="s">
        <v>17</v>
      </c>
      <c r="C25" s="16"/>
      <c r="D25" s="57">
        <v>249</v>
      </c>
      <c r="E25" s="57">
        <v>307</v>
      </c>
      <c r="F25" s="57">
        <v>366</v>
      </c>
      <c r="G25" s="58">
        <v>407</v>
      </c>
      <c r="H25" s="57">
        <v>443</v>
      </c>
      <c r="I25" s="58">
        <v>450</v>
      </c>
      <c r="J25" s="58">
        <v>550</v>
      </c>
      <c r="K25" s="58">
        <v>695</v>
      </c>
      <c r="L25" s="57">
        <v>849</v>
      </c>
      <c r="M25" s="57">
        <v>957</v>
      </c>
      <c r="N25" s="58">
        <v>973</v>
      </c>
      <c r="O25" s="58">
        <v>967</v>
      </c>
      <c r="P25" s="58">
        <v>1024</v>
      </c>
      <c r="Q25" s="58">
        <v>1361</v>
      </c>
      <c r="R25" s="58">
        <v>1459</v>
      </c>
      <c r="S25" s="58">
        <v>1376</v>
      </c>
      <c r="T25" s="58">
        <v>1410</v>
      </c>
      <c r="U25" s="57">
        <v>1310</v>
      </c>
      <c r="V25" s="58">
        <v>1536</v>
      </c>
      <c r="W25" s="58">
        <v>1932</v>
      </c>
      <c r="X25" s="57">
        <v>2266</v>
      </c>
      <c r="Y25" s="57">
        <v>2849</v>
      </c>
      <c r="Z25" s="57">
        <v>3062</v>
      </c>
      <c r="AA25" s="57">
        <v>3713</v>
      </c>
      <c r="AB25" s="57">
        <v>4297</v>
      </c>
      <c r="AC25" s="57">
        <v>5280</v>
      </c>
      <c r="AD25" s="57">
        <v>5790</v>
      </c>
      <c r="AE25" s="58">
        <v>6053</v>
      </c>
      <c r="AF25" s="57">
        <v>3586</v>
      </c>
      <c r="AG25" s="57">
        <v>4723</v>
      </c>
      <c r="AH25" s="57">
        <v>3803</v>
      </c>
      <c r="AI25" s="57">
        <v>4129</v>
      </c>
      <c r="AJ25" s="59">
        <v>4745</v>
      </c>
      <c r="AK25" s="55">
        <v>5031</v>
      </c>
      <c r="AL25" s="55">
        <v>6828</v>
      </c>
      <c r="AM25" s="55">
        <v>9321</v>
      </c>
      <c r="AN25" s="55">
        <v>8576</v>
      </c>
      <c r="AO25" s="55">
        <v>8991</v>
      </c>
      <c r="AP25" s="55">
        <v>10683</v>
      </c>
      <c r="AQ25" s="55">
        <v>10068</v>
      </c>
      <c r="AR25" s="55">
        <v>11770</v>
      </c>
      <c r="AS25" s="55">
        <v>11517.168</v>
      </c>
      <c r="AT25" s="55">
        <v>12186.751000000002</v>
      </c>
      <c r="AU25" s="56">
        <v>12193</v>
      </c>
      <c r="AV25" s="55">
        <v>12924.50112615</v>
      </c>
      <c r="AW25" s="76">
        <v>11890</v>
      </c>
      <c r="AX25" s="76">
        <v>11705</v>
      </c>
      <c r="AY25" s="76">
        <v>10112</v>
      </c>
      <c r="AZ25" s="88">
        <v>10779</v>
      </c>
      <c r="BA25" s="88">
        <v>10511</v>
      </c>
      <c r="BB25" s="88">
        <v>9855</v>
      </c>
      <c r="BC25" s="88">
        <v>10241</v>
      </c>
      <c r="BD25" s="88">
        <v>12556</v>
      </c>
      <c r="BE25" s="88">
        <v>13144</v>
      </c>
      <c r="BF25" s="88">
        <v>13600</v>
      </c>
    </row>
    <row r="26" spans="1:58" x14ac:dyDescent="0.2">
      <c r="A26" s="15"/>
      <c r="B26" s="2" t="s">
        <v>18</v>
      </c>
      <c r="C26" s="16"/>
      <c r="D26" s="57">
        <v>0</v>
      </c>
      <c r="E26" s="57">
        <v>0</v>
      </c>
      <c r="F26" s="57">
        <v>115</v>
      </c>
      <c r="G26" s="58">
        <v>220</v>
      </c>
      <c r="H26" s="57">
        <v>297</v>
      </c>
      <c r="I26" s="58">
        <v>272</v>
      </c>
      <c r="J26" s="58">
        <v>323</v>
      </c>
      <c r="K26" s="58">
        <v>383</v>
      </c>
      <c r="L26" s="57">
        <v>458</v>
      </c>
      <c r="M26" s="57">
        <v>544</v>
      </c>
      <c r="N26" s="58">
        <v>696</v>
      </c>
      <c r="O26" s="58">
        <v>730</v>
      </c>
      <c r="P26" s="58">
        <v>788</v>
      </c>
      <c r="Q26" s="58">
        <v>1284</v>
      </c>
      <c r="R26" s="58">
        <v>1319</v>
      </c>
      <c r="S26" s="58">
        <v>1234</v>
      </c>
      <c r="T26" s="58">
        <v>992</v>
      </c>
      <c r="U26" s="57">
        <v>1090</v>
      </c>
      <c r="V26" s="58">
        <v>1456</v>
      </c>
      <c r="W26" s="58">
        <v>1912</v>
      </c>
      <c r="X26" s="57">
        <v>2442</v>
      </c>
      <c r="Y26" s="57">
        <v>2763</v>
      </c>
      <c r="Z26" s="57">
        <v>3082</v>
      </c>
      <c r="AA26" s="57">
        <v>3468</v>
      </c>
      <c r="AB26" s="57">
        <v>4131</v>
      </c>
      <c r="AC26" s="57">
        <v>4869</v>
      </c>
      <c r="AD26" s="57">
        <v>5473</v>
      </c>
      <c r="AE26" s="58">
        <v>6167</v>
      </c>
      <c r="AF26" s="57">
        <v>3845</v>
      </c>
      <c r="AG26" s="57">
        <v>4488</v>
      </c>
      <c r="AH26" s="57">
        <v>5968</v>
      </c>
      <c r="AI26" s="57">
        <v>7356</v>
      </c>
      <c r="AJ26" s="59">
        <v>9242</v>
      </c>
      <c r="AK26" s="59">
        <v>7965</v>
      </c>
      <c r="AL26" s="55">
        <v>6816</v>
      </c>
      <c r="AM26" s="55">
        <v>7709</v>
      </c>
      <c r="AN26" s="55">
        <v>6532</v>
      </c>
      <c r="AO26" s="55">
        <v>6642</v>
      </c>
      <c r="AP26" s="55">
        <v>8374</v>
      </c>
      <c r="AQ26" s="55">
        <v>8603</v>
      </c>
      <c r="AR26" s="55">
        <v>8171</v>
      </c>
      <c r="AS26" s="55">
        <v>8577.4490000000005</v>
      </c>
      <c r="AT26" s="55">
        <v>9495.5640000000003</v>
      </c>
      <c r="AU26" s="56">
        <v>10068</v>
      </c>
      <c r="AV26" s="55">
        <v>10939.390999660001</v>
      </c>
      <c r="AW26" s="55">
        <v>5223</v>
      </c>
      <c r="AX26" s="75">
        <v>103</v>
      </c>
      <c r="AY26" s="75">
        <v>47</v>
      </c>
      <c r="AZ26" s="85">
        <v>3971</v>
      </c>
      <c r="BA26" s="85">
        <v>15385</v>
      </c>
      <c r="BB26" s="85">
        <v>14767</v>
      </c>
      <c r="BC26" s="85">
        <v>13598</v>
      </c>
      <c r="BD26" s="85">
        <v>16256</v>
      </c>
      <c r="BE26" s="85">
        <v>18373</v>
      </c>
      <c r="BF26" s="85">
        <v>18300</v>
      </c>
    </row>
    <row r="27" spans="1:58" x14ac:dyDescent="0.2">
      <c r="A27" s="15"/>
      <c r="B27" s="2" t="s">
        <v>19</v>
      </c>
      <c r="C27" s="16"/>
      <c r="D27" s="57">
        <v>0</v>
      </c>
      <c r="E27" s="57">
        <v>0</v>
      </c>
      <c r="F27" s="57">
        <v>0</v>
      </c>
      <c r="G27" s="58">
        <v>0</v>
      </c>
      <c r="H27" s="57">
        <v>0</v>
      </c>
      <c r="I27" s="58">
        <v>8</v>
      </c>
      <c r="J27" s="58">
        <v>12</v>
      </c>
      <c r="K27" s="58">
        <v>16</v>
      </c>
      <c r="L27" s="57">
        <v>18</v>
      </c>
      <c r="M27" s="57">
        <v>22</v>
      </c>
      <c r="N27" s="58">
        <v>26</v>
      </c>
      <c r="O27" s="58">
        <v>34</v>
      </c>
      <c r="P27" s="58">
        <v>42</v>
      </c>
      <c r="Q27" s="58">
        <v>108</v>
      </c>
      <c r="R27" s="58">
        <v>114</v>
      </c>
      <c r="S27" s="58">
        <v>107</v>
      </c>
      <c r="T27" s="58">
        <v>60</v>
      </c>
      <c r="U27" s="57">
        <v>63</v>
      </c>
      <c r="V27" s="58">
        <v>73</v>
      </c>
      <c r="W27" s="58">
        <v>94</v>
      </c>
      <c r="X27" s="57">
        <v>121</v>
      </c>
      <c r="Y27" s="57">
        <v>134</v>
      </c>
      <c r="Z27" s="57">
        <v>322</v>
      </c>
      <c r="AA27" s="57">
        <v>613</v>
      </c>
      <c r="AB27" s="57">
        <v>825</v>
      </c>
      <c r="AC27" s="57">
        <v>1016</v>
      </c>
      <c r="AD27" s="57">
        <v>1231</v>
      </c>
      <c r="AE27" s="58">
        <v>1475</v>
      </c>
      <c r="AF27" s="57">
        <v>1447</v>
      </c>
      <c r="AG27" s="57">
        <v>1459</v>
      </c>
      <c r="AH27" s="57">
        <v>1701</v>
      </c>
      <c r="AI27" s="57">
        <v>1926</v>
      </c>
      <c r="AJ27" s="59">
        <v>2214</v>
      </c>
      <c r="AK27" s="59">
        <v>2038</v>
      </c>
      <c r="AL27" s="55">
        <v>2350</v>
      </c>
      <c r="AM27" s="55">
        <v>2582</v>
      </c>
      <c r="AN27" s="55">
        <v>2685</v>
      </c>
      <c r="AO27" s="55">
        <v>3013</v>
      </c>
      <c r="AP27" s="55">
        <v>3345</v>
      </c>
      <c r="AQ27" s="55">
        <v>3344</v>
      </c>
      <c r="AR27" s="55">
        <v>3926</v>
      </c>
      <c r="AS27" s="55">
        <v>4981.6409999999996</v>
      </c>
      <c r="AT27" s="55">
        <v>5583.1559999999999</v>
      </c>
      <c r="AU27" s="56">
        <v>5944</v>
      </c>
      <c r="AV27" s="55">
        <v>6277.6001167799996</v>
      </c>
      <c r="AW27" s="55">
        <v>3038</v>
      </c>
      <c r="AX27" s="75">
        <v>103</v>
      </c>
      <c r="AY27" s="75">
        <v>15</v>
      </c>
      <c r="AZ27" s="85">
        <v>1473</v>
      </c>
      <c r="BA27" s="85">
        <v>12283</v>
      </c>
      <c r="BB27" s="85">
        <v>12006</v>
      </c>
      <c r="BC27" s="85">
        <v>12018</v>
      </c>
      <c r="BD27" s="85">
        <v>15112</v>
      </c>
      <c r="BE27" s="85">
        <v>17090</v>
      </c>
      <c r="BF27" s="85">
        <v>17500</v>
      </c>
    </row>
    <row r="28" spans="1:58" x14ac:dyDescent="0.2">
      <c r="A28" s="15"/>
      <c r="B28" s="2" t="s">
        <v>20</v>
      </c>
      <c r="C28" s="16"/>
      <c r="D28" s="57"/>
      <c r="E28" s="57"/>
      <c r="F28" s="57"/>
      <c r="G28" s="58"/>
      <c r="H28" s="57"/>
      <c r="I28" s="58"/>
      <c r="J28" s="58"/>
      <c r="K28" s="58"/>
      <c r="L28" s="57"/>
      <c r="M28" s="57"/>
      <c r="N28" s="58"/>
      <c r="O28" s="58"/>
      <c r="P28" s="58"/>
      <c r="Q28" s="58"/>
      <c r="R28" s="58"/>
      <c r="S28" s="58"/>
      <c r="T28" s="58"/>
      <c r="U28" s="57"/>
      <c r="V28" s="58"/>
      <c r="W28" s="58"/>
      <c r="X28" s="57"/>
      <c r="Y28" s="57"/>
      <c r="Z28" s="57"/>
      <c r="AA28" s="57"/>
      <c r="AB28" s="57"/>
      <c r="AC28" s="57"/>
      <c r="AD28" s="57"/>
      <c r="AE28" s="58"/>
      <c r="AF28" s="57"/>
      <c r="AG28" s="57"/>
      <c r="AH28" s="57"/>
      <c r="AI28" s="57"/>
      <c r="AJ28" s="59"/>
      <c r="AK28" s="59"/>
      <c r="AL28" s="55"/>
      <c r="AM28" s="55"/>
      <c r="AN28" s="55"/>
      <c r="AO28" s="55"/>
      <c r="AP28" s="55"/>
      <c r="AQ28" s="55"/>
      <c r="AR28" s="55"/>
      <c r="AS28" s="55"/>
      <c r="AT28" s="55"/>
      <c r="AU28" s="56"/>
      <c r="AV28" s="55"/>
      <c r="AW28" s="55">
        <v>27012</v>
      </c>
      <c r="AX28" s="55">
        <v>41206</v>
      </c>
      <c r="AY28" s="55">
        <v>44290</v>
      </c>
      <c r="AZ28" s="54">
        <v>20236</v>
      </c>
      <c r="BA28" s="54"/>
      <c r="BB28" s="54"/>
      <c r="BC28" s="54"/>
      <c r="BD28" s="54"/>
      <c r="BE28" s="54"/>
      <c r="BF28" s="54"/>
    </row>
    <row r="29" spans="1:58" x14ac:dyDescent="0.2">
      <c r="A29" s="15"/>
      <c r="B29" s="2" t="s">
        <v>10</v>
      </c>
      <c r="C29" s="16"/>
      <c r="D29" s="57">
        <v>89</v>
      </c>
      <c r="E29" s="57">
        <v>72</v>
      </c>
      <c r="F29" s="57">
        <v>85</v>
      </c>
      <c r="G29" s="58">
        <v>90</v>
      </c>
      <c r="H29" s="57">
        <v>95</v>
      </c>
      <c r="I29" s="58">
        <v>111</v>
      </c>
      <c r="J29" s="58">
        <v>133</v>
      </c>
      <c r="K29" s="58">
        <v>137</v>
      </c>
      <c r="L29" s="57">
        <v>153</v>
      </c>
      <c r="M29" s="57">
        <v>187</v>
      </c>
      <c r="N29" s="58">
        <v>243</v>
      </c>
      <c r="O29" s="58">
        <v>280</v>
      </c>
      <c r="P29" s="58">
        <v>303</v>
      </c>
      <c r="Q29" s="58">
        <v>315</v>
      </c>
      <c r="R29" s="58">
        <v>350</v>
      </c>
      <c r="S29" s="58">
        <v>367</v>
      </c>
      <c r="T29" s="58">
        <v>360</v>
      </c>
      <c r="U29" s="57">
        <v>342</v>
      </c>
      <c r="V29" s="58">
        <v>333</v>
      </c>
      <c r="W29" s="58">
        <v>456</v>
      </c>
      <c r="X29" s="57">
        <v>623</v>
      </c>
      <c r="Y29" s="57">
        <v>698</v>
      </c>
      <c r="Z29" s="57">
        <v>831</v>
      </c>
      <c r="AA29" s="57">
        <v>1006</v>
      </c>
      <c r="AB29" s="57">
        <v>1301</v>
      </c>
      <c r="AC29" s="57">
        <v>1332</v>
      </c>
      <c r="AD29" s="57">
        <v>1754</v>
      </c>
      <c r="AE29" s="58">
        <v>1922</v>
      </c>
      <c r="AF29" s="57">
        <v>1952</v>
      </c>
      <c r="AG29" s="57">
        <v>2040</v>
      </c>
      <c r="AH29" s="57">
        <v>1914</v>
      </c>
      <c r="AI29" s="57">
        <v>1922</v>
      </c>
      <c r="AJ29" s="59">
        <v>1835</v>
      </c>
      <c r="AK29" s="59">
        <v>1766</v>
      </c>
      <c r="AL29" s="55">
        <v>1880</v>
      </c>
      <c r="AM29" s="55">
        <v>1968</v>
      </c>
      <c r="AN29" s="55">
        <v>2225</v>
      </c>
      <c r="AO29" s="55">
        <v>2380</v>
      </c>
      <c r="AP29" s="55">
        <v>2944</v>
      </c>
      <c r="AQ29" s="55">
        <v>2847</v>
      </c>
      <c r="AR29" s="55">
        <v>2863</v>
      </c>
      <c r="AS29" s="55">
        <v>3460.01</v>
      </c>
      <c r="AT29" s="55">
        <v>3189.8670000000002</v>
      </c>
      <c r="AU29" s="56">
        <v>2770</v>
      </c>
      <c r="AV29" s="55">
        <v>2758.3250230900003</v>
      </c>
      <c r="AW29" s="55">
        <v>2736</v>
      </c>
      <c r="AX29" s="55">
        <f>2732+1</f>
        <v>2733</v>
      </c>
      <c r="AY29" s="55">
        <f>2992+39</f>
        <v>3031</v>
      </c>
      <c r="AZ29" s="54">
        <v>2945</v>
      </c>
      <c r="BA29" s="54">
        <v>3805</v>
      </c>
      <c r="BB29" s="54">
        <v>2167</v>
      </c>
      <c r="BC29" s="54">
        <v>3029</v>
      </c>
      <c r="BD29" s="54">
        <v>5551</v>
      </c>
      <c r="BE29" s="54">
        <v>4166</v>
      </c>
      <c r="BF29" s="54">
        <v>4120</v>
      </c>
    </row>
    <row r="30" spans="1:58" x14ac:dyDescent="0.2">
      <c r="A30" s="15"/>
      <c r="C30" s="16"/>
      <c r="D30" s="57"/>
      <c r="E30" s="57"/>
      <c r="F30" s="57"/>
      <c r="G30" s="58"/>
      <c r="H30" s="57"/>
      <c r="I30" s="58"/>
      <c r="J30" s="58"/>
      <c r="K30" s="58"/>
      <c r="L30" s="57"/>
      <c r="M30" s="57"/>
      <c r="N30" s="58"/>
      <c r="O30" s="58"/>
      <c r="P30" s="58"/>
      <c r="Q30" s="58"/>
      <c r="R30" s="58"/>
      <c r="S30" s="58"/>
      <c r="T30" s="58"/>
      <c r="U30" s="57"/>
      <c r="V30" s="58"/>
      <c r="W30" s="58"/>
      <c r="X30" s="57"/>
      <c r="Y30" s="57"/>
      <c r="Z30" s="57"/>
      <c r="AA30" s="57"/>
      <c r="AB30" s="57"/>
      <c r="AC30" s="57"/>
      <c r="AD30" s="57"/>
      <c r="AE30" s="58"/>
      <c r="AF30" s="57"/>
      <c r="AG30" s="57"/>
      <c r="AH30" s="57"/>
      <c r="AI30" s="57"/>
      <c r="AJ30" s="59"/>
      <c r="AK30" s="59"/>
      <c r="AL30" s="55"/>
      <c r="AM30" s="55"/>
      <c r="AN30" s="55"/>
      <c r="AO30" s="55"/>
      <c r="AP30" s="55"/>
      <c r="AQ30" s="55"/>
      <c r="AR30" s="55"/>
      <c r="AS30" s="55"/>
      <c r="AT30" s="55"/>
      <c r="AU30" s="1"/>
      <c r="AV30" s="62"/>
      <c r="AW30" s="62"/>
      <c r="AX30" s="62"/>
      <c r="AY30" s="62"/>
      <c r="AZ30" s="86"/>
      <c r="BA30" s="86"/>
      <c r="BB30" s="86"/>
      <c r="BC30" s="86"/>
      <c r="BD30" s="86"/>
      <c r="BE30" s="86"/>
      <c r="BF30" s="86"/>
    </row>
    <row r="31" spans="1:58" s="11" customFormat="1" x14ac:dyDescent="0.2">
      <c r="A31" s="10" t="s">
        <v>21</v>
      </c>
      <c r="C31" s="12"/>
      <c r="D31" s="49">
        <f t="shared" ref="D31:AQ31" si="16">SUM(D6+D20)</f>
        <v>1840</v>
      </c>
      <c r="E31" s="49">
        <f t="shared" si="16"/>
        <v>1917</v>
      </c>
      <c r="F31" s="49">
        <f t="shared" si="16"/>
        <v>2190</v>
      </c>
      <c r="G31" s="50">
        <f t="shared" si="16"/>
        <v>2807</v>
      </c>
      <c r="H31" s="49">
        <f t="shared" si="16"/>
        <v>4054</v>
      </c>
      <c r="I31" s="50">
        <f t="shared" si="16"/>
        <v>4257</v>
      </c>
      <c r="J31" s="50">
        <f t="shared" si="16"/>
        <v>5144</v>
      </c>
      <c r="K31" s="50">
        <f t="shared" si="16"/>
        <v>6662</v>
      </c>
      <c r="L31" s="50">
        <f t="shared" si="16"/>
        <v>7566</v>
      </c>
      <c r="M31" s="50">
        <f t="shared" si="16"/>
        <v>8997</v>
      </c>
      <c r="N31" s="50">
        <f t="shared" si="16"/>
        <v>12060</v>
      </c>
      <c r="O31" s="50">
        <f t="shared" si="16"/>
        <v>12594</v>
      </c>
      <c r="P31" s="50">
        <f t="shared" si="16"/>
        <v>12590</v>
      </c>
      <c r="Q31" s="50">
        <f t="shared" si="16"/>
        <v>15263</v>
      </c>
      <c r="R31" s="50">
        <f t="shared" si="16"/>
        <v>16474</v>
      </c>
      <c r="S31" s="50">
        <f t="shared" si="16"/>
        <v>16700</v>
      </c>
      <c r="T31" s="50">
        <f t="shared" si="16"/>
        <v>14683</v>
      </c>
      <c r="U31" s="49">
        <f t="shared" si="16"/>
        <v>12474</v>
      </c>
      <c r="V31" s="50">
        <f t="shared" si="16"/>
        <v>14708</v>
      </c>
      <c r="W31" s="50">
        <f t="shared" si="16"/>
        <v>16674</v>
      </c>
      <c r="X31" s="49">
        <f t="shared" si="16"/>
        <v>21244</v>
      </c>
      <c r="Y31" s="49">
        <f t="shared" si="16"/>
        <v>25831</v>
      </c>
      <c r="Z31" s="49">
        <f t="shared" si="16"/>
        <v>28772</v>
      </c>
      <c r="AA31" s="49">
        <f t="shared" si="16"/>
        <v>31900</v>
      </c>
      <c r="AB31" s="49">
        <f t="shared" si="16"/>
        <v>37487</v>
      </c>
      <c r="AC31" s="49">
        <f t="shared" si="16"/>
        <v>41671</v>
      </c>
      <c r="AD31" s="49">
        <f t="shared" si="16"/>
        <v>47272</v>
      </c>
      <c r="AE31" s="50">
        <f t="shared" si="16"/>
        <v>53627</v>
      </c>
      <c r="AF31" s="49">
        <f t="shared" si="16"/>
        <v>45336</v>
      </c>
      <c r="AG31" s="49">
        <f t="shared" si="16"/>
        <v>45346</v>
      </c>
      <c r="AH31" s="49">
        <f t="shared" si="16"/>
        <v>47173</v>
      </c>
      <c r="AI31" s="49">
        <f t="shared" si="16"/>
        <v>61491</v>
      </c>
      <c r="AJ31" s="51">
        <f t="shared" si="16"/>
        <v>66860</v>
      </c>
      <c r="AK31" s="51">
        <f t="shared" si="16"/>
        <v>64891</v>
      </c>
      <c r="AL31" s="51">
        <f t="shared" si="16"/>
        <v>72049</v>
      </c>
      <c r="AM31" s="51">
        <f t="shared" si="16"/>
        <v>80595</v>
      </c>
      <c r="AN31" s="51">
        <f t="shared" si="16"/>
        <v>86631</v>
      </c>
      <c r="AO31" s="51">
        <f t="shared" si="16"/>
        <v>95168</v>
      </c>
      <c r="AP31" s="51">
        <f t="shared" si="16"/>
        <v>112898</v>
      </c>
      <c r="AQ31" s="51">
        <f t="shared" si="16"/>
        <v>106504</v>
      </c>
      <c r="AR31" s="51">
        <f>SUM(AR6+AR20)-1</f>
        <v>109515.15399999999</v>
      </c>
      <c r="AS31" s="51">
        <f>SUM(AS6+AS20)</f>
        <v>134885.34</v>
      </c>
      <c r="AT31" s="51">
        <f>SUM(AT6+AT20)-2</f>
        <v>151643.15700000001</v>
      </c>
      <c r="AU31" s="52">
        <f t="shared" ref="AU31:BE31" si="17">SUM(AU6+AU20)</f>
        <v>155952</v>
      </c>
      <c r="AV31" s="51">
        <f t="shared" si="17"/>
        <v>164204.88700714998</v>
      </c>
      <c r="AW31" s="50">
        <f t="shared" si="17"/>
        <v>165439.90426390999</v>
      </c>
      <c r="AX31" s="51">
        <f t="shared" si="17"/>
        <v>169343</v>
      </c>
      <c r="AY31" s="50">
        <f t="shared" si="17"/>
        <v>177658</v>
      </c>
      <c r="AZ31" s="50">
        <f t="shared" si="17"/>
        <v>174060</v>
      </c>
      <c r="BA31" s="50">
        <f t="shared" si="17"/>
        <v>180566</v>
      </c>
      <c r="BB31" s="50">
        <f t="shared" si="17"/>
        <v>154398</v>
      </c>
      <c r="BC31" s="50">
        <f t="shared" si="17"/>
        <v>173704</v>
      </c>
      <c r="BD31" s="50">
        <f t="shared" si="17"/>
        <v>208765</v>
      </c>
      <c r="BE31" s="50">
        <f t="shared" si="17"/>
        <v>229185</v>
      </c>
      <c r="BF31" s="50">
        <f t="shared" ref="BF31" si="18">SUM(BF6+BF20)</f>
        <v>243620</v>
      </c>
    </row>
    <row r="32" spans="1:58" s="9" customFormat="1" x14ac:dyDescent="0.2">
      <c r="A32" s="18"/>
      <c r="C32" s="19"/>
      <c r="D32" s="63"/>
      <c r="E32" s="63"/>
      <c r="F32" s="63"/>
      <c r="G32" s="64"/>
      <c r="H32" s="63"/>
      <c r="I32" s="64"/>
      <c r="J32" s="64"/>
      <c r="K32" s="64"/>
      <c r="L32" s="63"/>
      <c r="M32" s="64"/>
      <c r="N32" s="64"/>
      <c r="O32" s="64"/>
      <c r="P32" s="64"/>
      <c r="Q32" s="64"/>
      <c r="R32" s="64"/>
      <c r="S32" s="64"/>
      <c r="T32" s="64"/>
      <c r="U32" s="63"/>
      <c r="V32" s="64"/>
      <c r="W32" s="64"/>
      <c r="X32" s="63"/>
      <c r="Y32" s="63"/>
      <c r="Z32" s="63"/>
      <c r="AA32" s="63"/>
      <c r="AB32" s="63"/>
      <c r="AC32" s="63"/>
      <c r="AD32" s="63"/>
      <c r="AE32" s="64"/>
      <c r="AF32" s="63"/>
      <c r="AG32" s="63"/>
      <c r="AH32" s="63"/>
      <c r="AI32" s="63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6"/>
      <c r="AV32" s="65"/>
      <c r="AW32" s="65"/>
      <c r="AX32" s="65"/>
      <c r="AY32" s="65"/>
      <c r="AZ32" s="64"/>
      <c r="BA32" s="64"/>
      <c r="BB32" s="64"/>
      <c r="BC32" s="64"/>
      <c r="BD32" s="64"/>
      <c r="BE32" s="64"/>
      <c r="BF32" s="64"/>
    </row>
    <row r="33" spans="1:58" s="11" customFormat="1" x14ac:dyDescent="0.2">
      <c r="A33" s="10" t="s">
        <v>22</v>
      </c>
      <c r="C33" s="12"/>
      <c r="D33" s="49">
        <f t="shared" ref="D33:AR33" si="19">SUM(D35:D39)</f>
        <v>529</v>
      </c>
      <c r="E33" s="49">
        <f t="shared" si="19"/>
        <v>471</v>
      </c>
      <c r="F33" s="49">
        <f t="shared" si="19"/>
        <v>692</v>
      </c>
      <c r="G33" s="50">
        <f t="shared" si="19"/>
        <v>547</v>
      </c>
      <c r="H33" s="49">
        <f t="shared" si="19"/>
        <v>679</v>
      </c>
      <c r="I33" s="50">
        <f t="shared" si="19"/>
        <v>796</v>
      </c>
      <c r="J33" s="50">
        <f t="shared" si="19"/>
        <v>901</v>
      </c>
      <c r="K33" s="50">
        <f t="shared" si="19"/>
        <v>989</v>
      </c>
      <c r="L33" s="50">
        <f t="shared" si="19"/>
        <v>1118</v>
      </c>
      <c r="M33" s="50">
        <f t="shared" si="19"/>
        <v>1327</v>
      </c>
      <c r="N33" s="50">
        <f t="shared" si="19"/>
        <v>1675</v>
      </c>
      <c r="O33" s="50">
        <f t="shared" si="19"/>
        <v>2855</v>
      </c>
      <c r="P33" s="50">
        <f t="shared" si="19"/>
        <v>3529</v>
      </c>
      <c r="Q33" s="50">
        <f t="shared" si="19"/>
        <v>3012</v>
      </c>
      <c r="R33" s="50">
        <f t="shared" si="19"/>
        <v>3790</v>
      </c>
      <c r="S33" s="50">
        <f t="shared" si="19"/>
        <v>3976</v>
      </c>
      <c r="T33" s="50">
        <f t="shared" si="19"/>
        <v>4355</v>
      </c>
      <c r="U33" s="49">
        <f t="shared" si="19"/>
        <v>5134</v>
      </c>
      <c r="V33" s="50">
        <f t="shared" si="19"/>
        <v>6623</v>
      </c>
      <c r="W33" s="50">
        <f t="shared" si="19"/>
        <v>7497</v>
      </c>
      <c r="X33" s="49">
        <f t="shared" si="19"/>
        <v>6946</v>
      </c>
      <c r="Y33" s="49">
        <f t="shared" si="19"/>
        <v>7455</v>
      </c>
      <c r="Z33" s="49">
        <f t="shared" si="19"/>
        <v>9603</v>
      </c>
      <c r="AA33" s="49">
        <f t="shared" si="19"/>
        <v>9274</v>
      </c>
      <c r="AB33" s="49">
        <f t="shared" si="19"/>
        <v>11338</v>
      </c>
      <c r="AC33" s="49">
        <f t="shared" si="19"/>
        <v>8468</v>
      </c>
      <c r="AD33" s="49">
        <f t="shared" si="19"/>
        <v>10330</v>
      </c>
      <c r="AE33" s="50">
        <f t="shared" si="19"/>
        <v>11421</v>
      </c>
      <c r="AF33" s="49">
        <f t="shared" si="19"/>
        <v>10883</v>
      </c>
      <c r="AG33" s="49">
        <f t="shared" si="19"/>
        <v>12674</v>
      </c>
      <c r="AH33" s="49">
        <f t="shared" si="19"/>
        <v>14093</v>
      </c>
      <c r="AI33" s="49">
        <f t="shared" si="19"/>
        <v>17304</v>
      </c>
      <c r="AJ33" s="51">
        <f t="shared" si="19"/>
        <v>15759</v>
      </c>
      <c r="AK33" s="51">
        <f t="shared" si="19"/>
        <v>23130</v>
      </c>
      <c r="AL33" s="51">
        <f t="shared" si="19"/>
        <v>26511</v>
      </c>
      <c r="AM33" s="51">
        <f>SUM(AM35:AM39)</f>
        <v>25053</v>
      </c>
      <c r="AN33" s="51">
        <f>SUM(AN35:AN39)</f>
        <v>36005</v>
      </c>
      <c r="AO33" s="51">
        <f>SUM(AO35:AO39)</f>
        <v>43950</v>
      </c>
      <c r="AP33" s="51">
        <f>SUM(AP35:AP39)</f>
        <v>45911</v>
      </c>
      <c r="AQ33" s="51">
        <f t="shared" si="19"/>
        <v>50789</v>
      </c>
      <c r="AR33" s="51">
        <f t="shared" si="19"/>
        <v>48867</v>
      </c>
      <c r="AS33" s="51">
        <f t="shared" ref="AS33:AY33" si="20">SUM(AS35:AS39)</f>
        <v>49423.05</v>
      </c>
      <c r="AT33" s="51">
        <f t="shared" si="20"/>
        <v>54909.326999999997</v>
      </c>
      <c r="AU33" s="52">
        <f t="shared" ref="AU33" si="21">SUM(AU35:AU39)</f>
        <v>54451</v>
      </c>
      <c r="AV33" s="51">
        <f t="shared" si="20"/>
        <v>53899</v>
      </c>
      <c r="AW33" s="51">
        <f t="shared" si="20"/>
        <v>51467</v>
      </c>
      <c r="AX33" s="51">
        <f t="shared" ref="AX33" si="22">SUM(AX35:AX39)</f>
        <v>40006</v>
      </c>
      <c r="AY33" s="51">
        <f t="shared" si="20"/>
        <v>39520</v>
      </c>
      <c r="AZ33" s="50">
        <f t="shared" ref="AZ33:BB33" si="23">SUM(AZ35:AZ39)</f>
        <v>51118</v>
      </c>
      <c r="BA33" s="50">
        <f t="shared" ref="BA33" si="24">SUM(BA35:BA39)</f>
        <v>79825</v>
      </c>
      <c r="BB33" s="50">
        <f t="shared" si="23"/>
        <v>62046</v>
      </c>
      <c r="BC33" s="50">
        <f t="shared" ref="BC33:BE33" si="25">SUM(BC35:BC39)</f>
        <v>51122</v>
      </c>
      <c r="BD33" s="50">
        <f t="shared" si="25"/>
        <v>79609</v>
      </c>
      <c r="BE33" s="50">
        <f t="shared" si="25"/>
        <v>79032</v>
      </c>
      <c r="BF33" s="50">
        <f t="shared" ref="BF33" si="26">SUM(BF35:BF39)</f>
        <v>60370</v>
      </c>
    </row>
    <row r="34" spans="1:58" s="9" customFormat="1" x14ac:dyDescent="0.2">
      <c r="A34" s="18"/>
      <c r="C34" s="19"/>
      <c r="D34" s="63"/>
      <c r="E34" s="63"/>
      <c r="F34" s="63"/>
      <c r="G34" s="64"/>
      <c r="H34" s="63"/>
      <c r="I34" s="64"/>
      <c r="J34" s="64"/>
      <c r="K34" s="64"/>
      <c r="L34" s="50"/>
      <c r="M34" s="50"/>
      <c r="N34" s="50"/>
      <c r="O34" s="50"/>
      <c r="P34" s="50"/>
      <c r="Q34" s="50"/>
      <c r="R34" s="50"/>
      <c r="S34" s="50"/>
      <c r="T34" s="50"/>
      <c r="U34" s="49"/>
      <c r="V34" s="50"/>
      <c r="W34" s="50"/>
      <c r="X34" s="49"/>
      <c r="Y34" s="49"/>
      <c r="Z34" s="49"/>
      <c r="AA34" s="49"/>
      <c r="AB34" s="49"/>
      <c r="AC34" s="49"/>
      <c r="AD34" s="49"/>
      <c r="AE34" s="50"/>
      <c r="AF34" s="49"/>
      <c r="AG34" s="49"/>
      <c r="AH34" s="49"/>
      <c r="AI34" s="49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2"/>
      <c r="AV34" s="51"/>
      <c r="AW34" s="51"/>
      <c r="AX34" s="51"/>
      <c r="AY34" s="51"/>
      <c r="AZ34" s="50"/>
      <c r="BA34" s="50"/>
      <c r="BB34" s="50"/>
      <c r="BC34" s="50"/>
      <c r="BD34" s="50"/>
      <c r="BE34" s="50"/>
      <c r="BF34" s="50"/>
    </row>
    <row r="35" spans="1:58" x14ac:dyDescent="0.2">
      <c r="A35" s="15"/>
      <c r="B35" s="2" t="s">
        <v>23</v>
      </c>
      <c r="C35" s="16"/>
      <c r="D35" s="57">
        <v>0</v>
      </c>
      <c r="E35" s="57">
        <v>0</v>
      </c>
      <c r="F35" s="57">
        <v>0</v>
      </c>
      <c r="G35" s="58">
        <v>0</v>
      </c>
      <c r="H35" s="57">
        <v>0</v>
      </c>
      <c r="I35" s="58">
        <v>0</v>
      </c>
      <c r="J35" s="58">
        <v>0</v>
      </c>
      <c r="K35" s="58">
        <v>0</v>
      </c>
      <c r="L35" s="58" t="s">
        <v>0</v>
      </c>
      <c r="M35" s="58" t="s">
        <v>0</v>
      </c>
      <c r="N35" s="58" t="s">
        <v>0</v>
      </c>
      <c r="O35" s="58">
        <v>950</v>
      </c>
      <c r="P35" s="58">
        <v>1450</v>
      </c>
      <c r="Q35" s="58">
        <v>500</v>
      </c>
      <c r="R35" s="58">
        <v>930</v>
      </c>
      <c r="S35" s="54">
        <v>930</v>
      </c>
      <c r="T35" s="54">
        <v>1000</v>
      </c>
      <c r="U35" s="53">
        <v>2000</v>
      </c>
      <c r="V35" s="54">
        <v>2000</v>
      </c>
      <c r="W35" s="54">
        <v>2300</v>
      </c>
      <c r="X35" s="53">
        <v>2300</v>
      </c>
      <c r="Y35" s="53">
        <v>2600</v>
      </c>
      <c r="Z35" s="57">
        <v>3100</v>
      </c>
      <c r="AA35" s="57">
        <v>3100</v>
      </c>
      <c r="AB35" s="57">
        <v>3100</v>
      </c>
      <c r="AC35" s="57">
        <v>3100</v>
      </c>
      <c r="AD35" s="57">
        <v>3100</v>
      </c>
      <c r="AE35" s="58">
        <v>3100</v>
      </c>
      <c r="AF35" s="57">
        <v>3100</v>
      </c>
      <c r="AG35" s="57">
        <v>4100</v>
      </c>
      <c r="AH35" s="57">
        <v>4100</v>
      </c>
      <c r="AI35" s="57">
        <v>5910</v>
      </c>
      <c r="AJ35" s="59">
        <v>5390</v>
      </c>
      <c r="AK35" s="59">
        <v>5100</v>
      </c>
      <c r="AL35" s="55">
        <v>9100</v>
      </c>
      <c r="AM35" s="55">
        <v>11000</v>
      </c>
      <c r="AN35" s="55">
        <v>18000</v>
      </c>
      <c r="AO35" s="55">
        <v>24000</v>
      </c>
      <c r="AP35" s="67">
        <v>30000</v>
      </c>
      <c r="AQ35" s="67">
        <v>30000</v>
      </c>
      <c r="AR35" s="67">
        <v>30000</v>
      </c>
      <c r="AS35" s="67">
        <v>30000</v>
      </c>
      <c r="AT35" s="67">
        <v>26260.308000000001</v>
      </c>
      <c r="AU35" s="68">
        <v>27000</v>
      </c>
      <c r="AV35" s="67">
        <v>29000</v>
      </c>
      <c r="AW35" s="67">
        <v>26000</v>
      </c>
      <c r="AX35" s="67">
        <v>16000</v>
      </c>
      <c r="AY35" s="67">
        <v>16000</v>
      </c>
      <c r="AZ35" s="69">
        <v>26000</v>
      </c>
      <c r="BA35" s="69">
        <v>54000</v>
      </c>
      <c r="BB35" s="69">
        <v>34000</v>
      </c>
      <c r="BC35" s="69">
        <v>25000</v>
      </c>
      <c r="BD35" s="69">
        <v>50000</v>
      </c>
      <c r="BE35" s="69">
        <v>40000</v>
      </c>
      <c r="BF35" s="69">
        <v>32000</v>
      </c>
    </row>
    <row r="36" spans="1:58" x14ac:dyDescent="0.2">
      <c r="A36" s="15"/>
      <c r="B36" s="2" t="s">
        <v>24</v>
      </c>
      <c r="C36" s="16"/>
      <c r="D36" s="57">
        <v>0</v>
      </c>
      <c r="E36" s="57">
        <v>6</v>
      </c>
      <c r="F36" s="57">
        <v>23</v>
      </c>
      <c r="G36" s="58">
        <v>25</v>
      </c>
      <c r="H36" s="57">
        <v>46</v>
      </c>
      <c r="I36" s="58">
        <v>78</v>
      </c>
      <c r="J36" s="58">
        <v>84</v>
      </c>
      <c r="K36" s="58">
        <v>111</v>
      </c>
      <c r="L36" s="57">
        <v>116</v>
      </c>
      <c r="M36" s="57">
        <v>166</v>
      </c>
      <c r="N36" s="58">
        <v>345</v>
      </c>
      <c r="O36" s="58">
        <v>417</v>
      </c>
      <c r="P36" s="58">
        <v>425</v>
      </c>
      <c r="Q36" s="58">
        <v>491</v>
      </c>
      <c r="R36" s="58">
        <v>581</v>
      </c>
      <c r="S36" s="58">
        <v>619</v>
      </c>
      <c r="T36" s="58">
        <v>549</v>
      </c>
      <c r="U36" s="57">
        <v>410</v>
      </c>
      <c r="V36" s="58">
        <v>499</v>
      </c>
      <c r="W36" s="58">
        <v>509</v>
      </c>
      <c r="X36" s="57">
        <v>627</v>
      </c>
      <c r="Y36" s="57">
        <v>875</v>
      </c>
      <c r="Z36" s="57">
        <v>774</v>
      </c>
      <c r="AA36" s="57">
        <v>741</v>
      </c>
      <c r="AB36" s="57">
        <v>626</v>
      </c>
      <c r="AC36" s="57">
        <v>710</v>
      </c>
      <c r="AD36" s="57">
        <v>848</v>
      </c>
      <c r="AE36" s="58">
        <v>991</v>
      </c>
      <c r="AF36" s="57">
        <v>1102</v>
      </c>
      <c r="AG36" s="57">
        <v>974</v>
      </c>
      <c r="AH36" s="57">
        <v>1763</v>
      </c>
      <c r="AI36" s="57">
        <v>2000</v>
      </c>
      <c r="AJ36" s="59">
        <v>1600</v>
      </c>
      <c r="AK36" s="59">
        <v>2142</v>
      </c>
      <c r="AL36" s="55">
        <v>2497</v>
      </c>
      <c r="AM36" s="55">
        <v>3293</v>
      </c>
      <c r="AN36" s="55">
        <v>4240</v>
      </c>
      <c r="AO36" s="55">
        <v>4152</v>
      </c>
      <c r="AP36" s="67">
        <v>5908</v>
      </c>
      <c r="AQ36" s="67">
        <v>4805</v>
      </c>
      <c r="AR36" s="67">
        <v>4855</v>
      </c>
      <c r="AS36" s="67">
        <v>5148</v>
      </c>
      <c r="AT36" s="67">
        <v>6423.308</v>
      </c>
      <c r="AU36" s="68">
        <v>6186</v>
      </c>
      <c r="AV36" s="67">
        <v>6532</v>
      </c>
      <c r="AW36" s="67">
        <v>5142.3533820000002</v>
      </c>
      <c r="AX36" s="67">
        <v>3661</v>
      </c>
      <c r="AY36" s="67">
        <v>4415</v>
      </c>
      <c r="AZ36" s="69">
        <v>5184</v>
      </c>
      <c r="BA36" s="69">
        <v>5788</v>
      </c>
      <c r="BB36" s="69">
        <v>4202</v>
      </c>
      <c r="BC36" s="69">
        <v>3699</v>
      </c>
      <c r="BD36" s="69">
        <v>5975</v>
      </c>
      <c r="BE36" s="69">
        <v>6848</v>
      </c>
      <c r="BF36" s="69">
        <v>5634</v>
      </c>
    </row>
    <row r="37" spans="1:58" x14ac:dyDescent="0.2">
      <c r="A37" s="15"/>
      <c r="B37" s="2" t="s">
        <v>25</v>
      </c>
      <c r="C37" s="16"/>
      <c r="D37" s="57">
        <v>169</v>
      </c>
      <c r="E37" s="57">
        <v>175</v>
      </c>
      <c r="F37" s="57">
        <v>194</v>
      </c>
      <c r="G37" s="58">
        <v>224</v>
      </c>
      <c r="H37" s="57">
        <v>212</v>
      </c>
      <c r="I37" s="58">
        <v>241</v>
      </c>
      <c r="J37" s="58">
        <v>262</v>
      </c>
      <c r="K37" s="58">
        <v>298</v>
      </c>
      <c r="L37" s="57">
        <v>325</v>
      </c>
      <c r="M37" s="57">
        <v>346</v>
      </c>
      <c r="N37" s="58">
        <v>390</v>
      </c>
      <c r="O37" s="58">
        <v>408</v>
      </c>
      <c r="P37" s="58">
        <v>460</v>
      </c>
      <c r="Q37" s="58">
        <v>545</v>
      </c>
      <c r="R37" s="58">
        <v>593</v>
      </c>
      <c r="S37" s="58">
        <v>614</v>
      </c>
      <c r="T37" s="58">
        <v>614</v>
      </c>
      <c r="U37" s="57">
        <v>641</v>
      </c>
      <c r="V37" s="58">
        <v>680</v>
      </c>
      <c r="W37" s="58">
        <v>742</v>
      </c>
      <c r="X37" s="57">
        <v>821</v>
      </c>
      <c r="Y37" s="57">
        <v>942</v>
      </c>
      <c r="Z37" s="57">
        <v>1026</v>
      </c>
      <c r="AA37" s="57">
        <v>1108</v>
      </c>
      <c r="AB37" s="57">
        <v>1255</v>
      </c>
      <c r="AC37" s="57">
        <v>1415</v>
      </c>
      <c r="AD37" s="57">
        <v>1586</v>
      </c>
      <c r="AE37" s="58">
        <v>1852</v>
      </c>
      <c r="AF37" s="57">
        <v>1771</v>
      </c>
      <c r="AG37" s="57">
        <v>1819</v>
      </c>
      <c r="AH37" s="57">
        <v>1909</v>
      </c>
      <c r="AI37" s="57">
        <v>2064</v>
      </c>
      <c r="AJ37" s="59">
        <v>2523</v>
      </c>
      <c r="AK37" s="59">
        <v>2588</v>
      </c>
      <c r="AL37" s="54">
        <v>2243</v>
      </c>
      <c r="AM37" s="54">
        <v>2619</v>
      </c>
      <c r="AN37" s="54">
        <v>2237</v>
      </c>
      <c r="AO37" s="54">
        <v>2170</v>
      </c>
      <c r="AP37" s="69">
        <v>2313</v>
      </c>
      <c r="AQ37" s="69">
        <v>2367</v>
      </c>
      <c r="AR37" s="69">
        <v>2550</v>
      </c>
      <c r="AS37" s="69">
        <v>2754.5039999999999</v>
      </c>
      <c r="AT37" s="69">
        <v>2893.29</v>
      </c>
      <c r="AU37" s="70">
        <v>2341</v>
      </c>
      <c r="AV37" s="69">
        <v>2532</v>
      </c>
      <c r="AW37" s="69">
        <v>2630.0844181100001</v>
      </c>
      <c r="AX37" s="69">
        <v>2714</v>
      </c>
      <c r="AY37" s="69">
        <v>2805</v>
      </c>
      <c r="AZ37" s="69">
        <v>2919</v>
      </c>
      <c r="BA37" s="69">
        <v>2979</v>
      </c>
      <c r="BB37" s="69">
        <v>2936</v>
      </c>
      <c r="BC37" s="69">
        <v>2797</v>
      </c>
      <c r="BD37" s="69">
        <v>3195</v>
      </c>
      <c r="BE37" s="69">
        <v>3271</v>
      </c>
      <c r="BF37" s="69">
        <v>3160</v>
      </c>
    </row>
    <row r="38" spans="1:58" x14ac:dyDescent="0.2">
      <c r="A38" s="15"/>
      <c r="B38" s="2" t="s">
        <v>26</v>
      </c>
      <c r="C38" s="16"/>
      <c r="D38" s="57">
        <v>0</v>
      </c>
      <c r="E38" s="57">
        <v>0</v>
      </c>
      <c r="F38" s="57">
        <v>0</v>
      </c>
      <c r="G38" s="58">
        <v>0</v>
      </c>
      <c r="H38" s="57">
        <v>10</v>
      </c>
      <c r="I38" s="58">
        <v>50</v>
      </c>
      <c r="J38" s="58">
        <v>80</v>
      </c>
      <c r="K38" s="58">
        <v>90</v>
      </c>
      <c r="L38" s="57">
        <v>120</v>
      </c>
      <c r="M38" s="57">
        <v>150</v>
      </c>
      <c r="N38" s="58" t="s">
        <v>0</v>
      </c>
      <c r="O38" s="58" t="s">
        <v>0</v>
      </c>
      <c r="P38" s="58" t="s">
        <v>0</v>
      </c>
      <c r="Q38" s="58">
        <v>220</v>
      </c>
      <c r="R38" s="58">
        <v>220</v>
      </c>
      <c r="S38" s="58">
        <v>250</v>
      </c>
      <c r="T38" s="58">
        <v>270</v>
      </c>
      <c r="U38" s="57">
        <v>300</v>
      </c>
      <c r="V38" s="58">
        <v>500</v>
      </c>
      <c r="W38" s="58">
        <v>800</v>
      </c>
      <c r="X38" s="57">
        <v>800</v>
      </c>
      <c r="Y38" s="57">
        <v>800</v>
      </c>
      <c r="Z38" s="57">
        <v>1000</v>
      </c>
      <c r="AA38" s="57">
        <v>500</v>
      </c>
      <c r="AB38" s="57" t="s">
        <v>0</v>
      </c>
      <c r="AC38" s="57" t="s">
        <v>0</v>
      </c>
      <c r="AD38" s="57" t="s">
        <v>0</v>
      </c>
      <c r="AE38" s="57" t="s">
        <v>0</v>
      </c>
      <c r="AF38" s="57" t="s">
        <v>0</v>
      </c>
      <c r="AG38" s="57">
        <v>1000</v>
      </c>
      <c r="AH38" s="57">
        <v>1000</v>
      </c>
      <c r="AI38" s="57">
        <v>1000</v>
      </c>
      <c r="AJ38" s="59">
        <v>500</v>
      </c>
      <c r="AK38" s="59">
        <v>500</v>
      </c>
      <c r="AL38" s="55">
        <v>1006</v>
      </c>
      <c r="AM38" s="55">
        <v>1200</v>
      </c>
      <c r="AN38" s="54">
        <v>1200</v>
      </c>
      <c r="AO38" s="54">
        <v>1200</v>
      </c>
      <c r="AP38" s="69">
        <v>1500</v>
      </c>
      <c r="AQ38" s="69">
        <v>1500</v>
      </c>
      <c r="AR38" s="69">
        <v>2000</v>
      </c>
      <c r="AS38" s="69">
        <v>2000</v>
      </c>
      <c r="AT38" s="69">
        <v>2000</v>
      </c>
      <c r="AU38" s="68">
        <v>1500</v>
      </c>
      <c r="AV38" s="67">
        <v>1500</v>
      </c>
      <c r="AW38" s="67">
        <v>3000</v>
      </c>
      <c r="AX38" s="67">
        <v>3000</v>
      </c>
      <c r="AY38" s="67">
        <v>2500</v>
      </c>
      <c r="AZ38" s="69">
        <v>2500</v>
      </c>
      <c r="BA38" s="69">
        <v>2500</v>
      </c>
      <c r="BB38" s="69">
        <v>3500</v>
      </c>
      <c r="BC38" s="69">
        <v>4000</v>
      </c>
      <c r="BD38" s="69">
        <v>5000</v>
      </c>
      <c r="BE38" s="69">
        <v>2750</v>
      </c>
      <c r="BF38" s="69">
        <v>3000</v>
      </c>
    </row>
    <row r="39" spans="1:58" x14ac:dyDescent="0.2">
      <c r="A39" s="15"/>
      <c r="B39" s="2" t="s">
        <v>10</v>
      </c>
      <c r="C39" s="16"/>
      <c r="D39" s="57">
        <v>360</v>
      </c>
      <c r="E39" s="57">
        <v>290</v>
      </c>
      <c r="F39" s="57">
        <v>475</v>
      </c>
      <c r="G39" s="58">
        <v>298</v>
      </c>
      <c r="H39" s="57">
        <v>411</v>
      </c>
      <c r="I39" s="58">
        <v>427</v>
      </c>
      <c r="J39" s="58">
        <v>475</v>
      </c>
      <c r="K39" s="58">
        <v>490</v>
      </c>
      <c r="L39" s="57">
        <v>557</v>
      </c>
      <c r="M39" s="57">
        <v>665</v>
      </c>
      <c r="N39" s="58">
        <v>940</v>
      </c>
      <c r="O39" s="58">
        <v>1080</v>
      </c>
      <c r="P39" s="58">
        <v>1194</v>
      </c>
      <c r="Q39" s="58">
        <v>1256</v>
      </c>
      <c r="R39" s="58">
        <v>1466</v>
      </c>
      <c r="S39" s="58">
        <v>1563</v>
      </c>
      <c r="T39" s="58">
        <v>1922</v>
      </c>
      <c r="U39" s="57">
        <v>1783</v>
      </c>
      <c r="V39" s="58">
        <v>2944</v>
      </c>
      <c r="W39" s="58">
        <v>3146</v>
      </c>
      <c r="X39" s="57">
        <v>2398</v>
      </c>
      <c r="Y39" s="57">
        <v>2238</v>
      </c>
      <c r="Z39" s="57">
        <v>3703</v>
      </c>
      <c r="AA39" s="57">
        <v>3825</v>
      </c>
      <c r="AB39" s="57">
        <v>6357</v>
      </c>
      <c r="AC39" s="57">
        <v>3243</v>
      </c>
      <c r="AD39" s="57">
        <v>4796</v>
      </c>
      <c r="AE39" s="58">
        <v>5478</v>
      </c>
      <c r="AF39" s="57">
        <v>4910</v>
      </c>
      <c r="AG39" s="57">
        <v>4781</v>
      </c>
      <c r="AH39" s="57">
        <v>5321</v>
      </c>
      <c r="AI39" s="57">
        <v>6330</v>
      </c>
      <c r="AJ39" s="58">
        <v>5746</v>
      </c>
      <c r="AK39" s="58">
        <v>12800</v>
      </c>
      <c r="AL39" s="54">
        <v>11665</v>
      </c>
      <c r="AM39" s="54">
        <v>6941</v>
      </c>
      <c r="AN39" s="54">
        <f>36005-SUM(AN35:AN38)</f>
        <v>10328</v>
      </c>
      <c r="AO39" s="54">
        <f>43950-SUM(AO35:AO38)</f>
        <v>12428</v>
      </c>
      <c r="AP39" s="54">
        <f>45911-SUM(AP35:AP38)</f>
        <v>6190</v>
      </c>
      <c r="AQ39" s="69">
        <f>50789-SUM(AQ35:AQ38)</f>
        <v>12117</v>
      </c>
      <c r="AR39" s="69">
        <f>48867-SUM(AR35:AR38)</f>
        <v>9462</v>
      </c>
      <c r="AS39" s="69">
        <f>49423.05-SUM(AS35:AS38)</f>
        <v>9520.5460000000021</v>
      </c>
      <c r="AT39" s="69">
        <f>54909.327-SUM(AT35:AT38)</f>
        <v>17332.420999999995</v>
      </c>
      <c r="AU39" s="68">
        <v>17424</v>
      </c>
      <c r="AV39" s="67">
        <v>14335</v>
      </c>
      <c r="AW39" s="67">
        <v>14694.562199890002</v>
      </c>
      <c r="AX39" s="67">
        <v>14631</v>
      </c>
      <c r="AY39" s="67">
        <v>13800</v>
      </c>
      <c r="AZ39" s="69">
        <v>14515</v>
      </c>
      <c r="BA39" s="69">
        <v>14558</v>
      </c>
      <c r="BB39" s="69">
        <v>17408</v>
      </c>
      <c r="BC39" s="69">
        <v>15626</v>
      </c>
      <c r="BD39" s="69">
        <v>15439</v>
      </c>
      <c r="BE39" s="69">
        <v>26163</v>
      </c>
      <c r="BF39" s="69">
        <v>16576</v>
      </c>
    </row>
    <row r="40" spans="1:58" s="9" customFormat="1" x14ac:dyDescent="0.2">
      <c r="A40" s="18"/>
      <c r="C40" s="19"/>
      <c r="D40" s="63"/>
      <c r="E40" s="63"/>
      <c r="F40" s="63"/>
      <c r="G40" s="64"/>
      <c r="H40" s="63"/>
      <c r="I40" s="64"/>
      <c r="J40" s="64"/>
      <c r="K40" s="64"/>
      <c r="L40" s="50"/>
      <c r="M40" s="50"/>
      <c r="N40" s="50"/>
      <c r="O40" s="50"/>
      <c r="P40" s="50"/>
      <c r="Q40" s="50"/>
      <c r="R40" s="50"/>
      <c r="S40" s="50"/>
      <c r="T40" s="50"/>
      <c r="U40" s="49"/>
      <c r="V40" s="50"/>
      <c r="W40" s="50"/>
      <c r="X40" s="49"/>
      <c r="Y40" s="49"/>
      <c r="Z40" s="49"/>
      <c r="AA40" s="49"/>
      <c r="AB40" s="49"/>
      <c r="AC40" s="49"/>
      <c r="AD40" s="49"/>
      <c r="AE40" s="50"/>
      <c r="AF40" s="49"/>
      <c r="AG40" s="49"/>
      <c r="AH40" s="49"/>
      <c r="AI40" s="49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6"/>
      <c r="AV40" s="55"/>
      <c r="AW40" s="55"/>
      <c r="AX40" s="55"/>
      <c r="AY40" s="55"/>
      <c r="AZ40" s="54"/>
      <c r="BA40" s="54"/>
      <c r="BB40" s="54"/>
      <c r="BC40" s="54"/>
      <c r="BD40" s="54"/>
      <c r="BE40" s="54"/>
      <c r="BF40" s="54"/>
    </row>
    <row r="41" spans="1:58" s="11" customFormat="1" x14ac:dyDescent="0.2">
      <c r="A41" s="10" t="s">
        <v>3</v>
      </c>
      <c r="C41" s="12"/>
      <c r="D41" s="49">
        <f t="shared" ref="D41:M41" si="27">SUM(D43:D44)</f>
        <v>31</v>
      </c>
      <c r="E41" s="49">
        <f t="shared" si="27"/>
        <v>30</v>
      </c>
      <c r="F41" s="49">
        <f t="shared" si="27"/>
        <v>38</v>
      </c>
      <c r="G41" s="49">
        <f t="shared" si="27"/>
        <v>45</v>
      </c>
      <c r="H41" s="49">
        <f t="shared" si="27"/>
        <v>58</v>
      </c>
      <c r="I41" s="49">
        <f t="shared" si="27"/>
        <v>64</v>
      </c>
      <c r="J41" s="49">
        <f t="shared" si="27"/>
        <v>111</v>
      </c>
      <c r="K41" s="49">
        <f t="shared" si="27"/>
        <v>109</v>
      </c>
      <c r="L41" s="49">
        <f t="shared" si="27"/>
        <v>156</v>
      </c>
      <c r="M41" s="49">
        <f t="shared" si="27"/>
        <v>181</v>
      </c>
      <c r="N41" s="49">
        <v>191</v>
      </c>
      <c r="O41" s="49">
        <v>357</v>
      </c>
      <c r="P41" s="49">
        <v>571</v>
      </c>
      <c r="Q41" s="49">
        <f>SUM(Q43:Q44)-3</f>
        <v>333</v>
      </c>
      <c r="R41" s="49">
        <f t="shared" ref="R41:AR41" si="28">SUM(R43:R44)</f>
        <v>541</v>
      </c>
      <c r="S41" s="49">
        <f t="shared" si="28"/>
        <v>439</v>
      </c>
      <c r="T41" s="49">
        <f t="shared" si="28"/>
        <v>480</v>
      </c>
      <c r="U41" s="49">
        <f t="shared" si="28"/>
        <v>535</v>
      </c>
      <c r="V41" s="49">
        <f t="shared" si="28"/>
        <v>636</v>
      </c>
      <c r="W41" s="49">
        <f t="shared" si="28"/>
        <v>1102</v>
      </c>
      <c r="X41" s="49">
        <f t="shared" si="28"/>
        <v>1331</v>
      </c>
      <c r="Y41" s="49">
        <f t="shared" si="28"/>
        <v>767</v>
      </c>
      <c r="Z41" s="49">
        <f t="shared" si="28"/>
        <v>875</v>
      </c>
      <c r="AA41" s="49">
        <f t="shared" si="28"/>
        <v>517</v>
      </c>
      <c r="AB41" s="49">
        <f t="shared" si="28"/>
        <v>621</v>
      </c>
      <c r="AC41" s="49">
        <f t="shared" si="28"/>
        <v>815</v>
      </c>
      <c r="AD41" s="49">
        <f t="shared" si="28"/>
        <v>678</v>
      </c>
      <c r="AE41" s="49">
        <f t="shared" si="28"/>
        <v>688</v>
      </c>
      <c r="AF41" s="49">
        <f t="shared" si="28"/>
        <v>491</v>
      </c>
      <c r="AG41" s="49">
        <f t="shared" si="28"/>
        <v>655</v>
      </c>
      <c r="AH41" s="49">
        <f t="shared" si="28"/>
        <v>598</v>
      </c>
      <c r="AI41" s="49">
        <f t="shared" si="28"/>
        <v>772</v>
      </c>
      <c r="AJ41" s="51">
        <f t="shared" si="28"/>
        <v>896</v>
      </c>
      <c r="AK41" s="51">
        <f t="shared" si="28"/>
        <v>4586</v>
      </c>
      <c r="AL41" s="51">
        <f t="shared" si="28"/>
        <v>836</v>
      </c>
      <c r="AM41" s="51">
        <f t="shared" si="28"/>
        <v>657</v>
      </c>
      <c r="AN41" s="51">
        <f>SUM(AN43:AN44)</f>
        <v>911</v>
      </c>
      <c r="AO41" s="51">
        <f t="shared" si="28"/>
        <v>767</v>
      </c>
      <c r="AP41" s="51">
        <f t="shared" si="28"/>
        <v>985</v>
      </c>
      <c r="AQ41" s="51">
        <f t="shared" si="28"/>
        <v>1346</v>
      </c>
      <c r="AR41" s="51">
        <f t="shared" si="28"/>
        <v>1270</v>
      </c>
      <c r="AS41" s="51">
        <f t="shared" ref="AS41:AY41" si="29">SUM(AS43:AS44)</f>
        <v>1111.039</v>
      </c>
      <c r="AT41" s="51">
        <f t="shared" si="29"/>
        <v>1360.337</v>
      </c>
      <c r="AU41" s="52">
        <f t="shared" ref="AU41" si="30">SUM(AU43:AU44)</f>
        <v>2968</v>
      </c>
      <c r="AV41" s="51">
        <f t="shared" si="29"/>
        <v>2522.0012249299998</v>
      </c>
      <c r="AW41" s="51">
        <f t="shared" si="29"/>
        <v>2182</v>
      </c>
      <c r="AX41" s="51">
        <f t="shared" ref="AX41" si="31">SUM(AX43:AX44)</f>
        <v>3072</v>
      </c>
      <c r="AY41" s="51">
        <f t="shared" si="29"/>
        <v>3228</v>
      </c>
      <c r="AZ41" s="50">
        <f t="shared" ref="AZ41:BB41" si="32">SUM(AZ43:AZ44)</f>
        <v>7704</v>
      </c>
      <c r="BA41" s="50">
        <f t="shared" ref="BA41" si="33">SUM(BA43:BA44)</f>
        <v>4024</v>
      </c>
      <c r="BB41" s="50">
        <f t="shared" si="32"/>
        <v>8631</v>
      </c>
      <c r="BC41" s="50">
        <f t="shared" ref="BC41:BE41" si="34">SUM(BC43:BC44)</f>
        <v>8926</v>
      </c>
      <c r="BD41" s="50">
        <f t="shared" si="34"/>
        <v>5983</v>
      </c>
      <c r="BE41" s="50">
        <f t="shared" si="34"/>
        <v>6742</v>
      </c>
      <c r="BF41" s="50">
        <f t="shared" ref="BF41" si="35">SUM(BF43:BF44)</f>
        <v>3610</v>
      </c>
    </row>
    <row r="42" spans="1:58" s="9" customFormat="1" x14ac:dyDescent="0.2">
      <c r="A42" s="18"/>
      <c r="C42" s="19"/>
      <c r="D42" s="63"/>
      <c r="E42" s="63"/>
      <c r="F42" s="63"/>
      <c r="G42" s="64"/>
      <c r="H42" s="63"/>
      <c r="I42" s="64"/>
      <c r="J42" s="64"/>
      <c r="K42" s="64"/>
      <c r="L42" s="50"/>
      <c r="M42" s="50"/>
      <c r="N42" s="50"/>
      <c r="O42" s="50"/>
      <c r="P42" s="50"/>
      <c r="Q42" s="50"/>
      <c r="R42" s="50"/>
      <c r="S42" s="50"/>
      <c r="T42" s="50"/>
      <c r="U42" s="49"/>
      <c r="V42" s="50"/>
      <c r="W42" s="50"/>
      <c r="X42" s="49"/>
      <c r="Y42" s="49"/>
      <c r="Z42" s="49"/>
      <c r="AA42" s="49"/>
      <c r="AB42" s="49"/>
      <c r="AC42" s="49"/>
      <c r="AD42" s="49"/>
      <c r="AE42" s="50"/>
      <c r="AF42" s="49"/>
      <c r="AG42" s="49"/>
      <c r="AH42" s="49"/>
      <c r="AI42" s="49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1"/>
      <c r="AW42" s="51"/>
      <c r="AX42" s="51"/>
      <c r="AY42" s="51"/>
      <c r="AZ42" s="50"/>
      <c r="BA42" s="50"/>
      <c r="BB42" s="50"/>
      <c r="BC42" s="50"/>
      <c r="BD42" s="50"/>
      <c r="BE42" s="50"/>
      <c r="BF42" s="50"/>
    </row>
    <row r="43" spans="1:58" x14ac:dyDescent="0.2">
      <c r="A43" s="15"/>
      <c r="B43" s="36" t="s">
        <v>27</v>
      </c>
      <c r="C43" s="37"/>
      <c r="D43" s="57">
        <v>31</v>
      </c>
      <c r="E43" s="57">
        <v>30</v>
      </c>
      <c r="F43" s="57">
        <v>38</v>
      </c>
      <c r="G43" s="58">
        <v>45</v>
      </c>
      <c r="H43" s="58">
        <v>41</v>
      </c>
      <c r="I43" s="58">
        <v>46</v>
      </c>
      <c r="J43" s="58">
        <v>80</v>
      </c>
      <c r="K43" s="58">
        <v>73</v>
      </c>
      <c r="L43" s="57">
        <v>112</v>
      </c>
      <c r="M43" s="54">
        <v>124</v>
      </c>
      <c r="N43" s="58" t="s">
        <v>0</v>
      </c>
      <c r="O43" s="58" t="s">
        <v>0</v>
      </c>
      <c r="P43" s="58" t="s">
        <v>0</v>
      </c>
      <c r="Q43" s="54">
        <v>278</v>
      </c>
      <c r="R43" s="54">
        <v>461</v>
      </c>
      <c r="S43" s="54">
        <v>348</v>
      </c>
      <c r="T43" s="54">
        <v>402</v>
      </c>
      <c r="U43" s="54">
        <v>460</v>
      </c>
      <c r="V43" s="54">
        <v>544</v>
      </c>
      <c r="W43" s="54">
        <v>1017</v>
      </c>
      <c r="X43" s="54">
        <v>1193</v>
      </c>
      <c r="Y43" s="54">
        <v>603</v>
      </c>
      <c r="Z43" s="54">
        <v>493</v>
      </c>
      <c r="AA43" s="54">
        <v>517</v>
      </c>
      <c r="AB43" s="54">
        <v>394</v>
      </c>
      <c r="AC43" s="54">
        <v>559</v>
      </c>
      <c r="AD43" s="54">
        <v>432</v>
      </c>
      <c r="AE43" s="54">
        <v>405</v>
      </c>
      <c r="AF43" s="54">
        <v>359</v>
      </c>
      <c r="AG43" s="54">
        <v>490</v>
      </c>
      <c r="AH43" s="54">
        <v>390</v>
      </c>
      <c r="AI43" s="54">
        <v>589</v>
      </c>
      <c r="AJ43" s="55">
        <v>686</v>
      </c>
      <c r="AK43" s="55">
        <v>4356</v>
      </c>
      <c r="AL43" s="55">
        <v>573</v>
      </c>
      <c r="AM43" s="55">
        <v>396</v>
      </c>
      <c r="AN43" s="55">
        <v>635</v>
      </c>
      <c r="AO43" s="55">
        <v>461</v>
      </c>
      <c r="AP43" s="55">
        <v>693</v>
      </c>
      <c r="AQ43" s="55">
        <v>1068</v>
      </c>
      <c r="AR43" s="55">
        <v>793</v>
      </c>
      <c r="AS43" s="55">
        <v>544.13300000000004</v>
      </c>
      <c r="AT43" s="55">
        <v>876.91200000000003</v>
      </c>
      <c r="AU43" s="56">
        <v>1590</v>
      </c>
      <c r="AV43" s="55">
        <v>1666.6513621500001</v>
      </c>
      <c r="AW43" s="55">
        <v>1290</v>
      </c>
      <c r="AX43" s="55">
        <v>2114</v>
      </c>
      <c r="AY43" s="55">
        <v>1977</v>
      </c>
      <c r="AZ43" s="54">
        <v>6213</v>
      </c>
      <c r="BA43" s="54">
        <v>3292</v>
      </c>
      <c r="BB43" s="54">
        <v>7954</v>
      </c>
      <c r="BC43" s="54">
        <v>8411</v>
      </c>
      <c r="BD43" s="54">
        <v>5296</v>
      </c>
      <c r="BE43" s="54">
        <v>6025</v>
      </c>
      <c r="BF43" s="54">
        <v>2895</v>
      </c>
    </row>
    <row r="44" spans="1:58" x14ac:dyDescent="0.2">
      <c r="A44" s="15"/>
      <c r="B44" s="2" t="s">
        <v>28</v>
      </c>
      <c r="C44" s="16"/>
      <c r="D44" s="57">
        <v>0</v>
      </c>
      <c r="E44" s="57">
        <v>0</v>
      </c>
      <c r="F44" s="57">
        <v>0</v>
      </c>
      <c r="G44" s="58">
        <v>0</v>
      </c>
      <c r="H44" s="58">
        <v>17</v>
      </c>
      <c r="I44" s="58">
        <v>18</v>
      </c>
      <c r="J44" s="58">
        <v>31</v>
      </c>
      <c r="K44" s="58">
        <v>36</v>
      </c>
      <c r="L44" s="57">
        <v>44</v>
      </c>
      <c r="M44" s="54">
        <v>57</v>
      </c>
      <c r="N44" s="58" t="s">
        <v>0</v>
      </c>
      <c r="O44" s="58" t="s">
        <v>0</v>
      </c>
      <c r="P44" s="58" t="s">
        <v>0</v>
      </c>
      <c r="Q44" s="54">
        <v>58</v>
      </c>
      <c r="R44" s="54">
        <v>80</v>
      </c>
      <c r="S44" s="54">
        <v>91</v>
      </c>
      <c r="T44" s="54">
        <v>78</v>
      </c>
      <c r="U44" s="54">
        <v>75</v>
      </c>
      <c r="V44" s="54">
        <v>92</v>
      </c>
      <c r="W44" s="54">
        <v>85</v>
      </c>
      <c r="X44" s="54">
        <v>138</v>
      </c>
      <c r="Y44" s="54">
        <v>164</v>
      </c>
      <c r="Z44" s="54">
        <v>382</v>
      </c>
      <c r="AA44" s="57" t="s">
        <v>0</v>
      </c>
      <c r="AB44" s="54">
        <v>227</v>
      </c>
      <c r="AC44" s="54">
        <v>256</v>
      </c>
      <c r="AD44" s="54">
        <v>246</v>
      </c>
      <c r="AE44" s="54">
        <v>283</v>
      </c>
      <c r="AF44" s="54">
        <v>132</v>
      </c>
      <c r="AG44" s="54">
        <v>165</v>
      </c>
      <c r="AH44" s="54">
        <v>208</v>
      </c>
      <c r="AI44" s="54">
        <v>183</v>
      </c>
      <c r="AJ44" s="55">
        <v>210</v>
      </c>
      <c r="AK44" s="55">
        <v>230</v>
      </c>
      <c r="AL44" s="55">
        <v>263</v>
      </c>
      <c r="AM44" s="55">
        <v>261</v>
      </c>
      <c r="AN44" s="55">
        <v>276</v>
      </c>
      <c r="AO44" s="55">
        <v>306</v>
      </c>
      <c r="AP44" s="55">
        <v>292</v>
      </c>
      <c r="AQ44" s="55">
        <v>278</v>
      </c>
      <c r="AR44" s="55">
        <v>477</v>
      </c>
      <c r="AS44" s="55">
        <v>566.90599999999995</v>
      </c>
      <c r="AT44" s="55">
        <v>483.42500000000001</v>
      </c>
      <c r="AU44" s="56">
        <v>1378</v>
      </c>
      <c r="AV44" s="55">
        <v>855.34986277999997</v>
      </c>
      <c r="AW44" s="55">
        <v>892</v>
      </c>
      <c r="AX44" s="55">
        <v>958</v>
      </c>
      <c r="AY44" s="55">
        <v>1251</v>
      </c>
      <c r="AZ44" s="54">
        <v>1491</v>
      </c>
      <c r="BA44" s="54">
        <v>732</v>
      </c>
      <c r="BB44" s="54">
        <v>677</v>
      </c>
      <c r="BC44" s="54">
        <v>515</v>
      </c>
      <c r="BD44" s="54">
        <v>687</v>
      </c>
      <c r="BE44" s="54">
        <v>717</v>
      </c>
      <c r="BF44" s="54">
        <v>715</v>
      </c>
    </row>
    <row r="45" spans="1:58" x14ac:dyDescent="0.2">
      <c r="A45" s="15"/>
      <c r="B45" s="17" t="s">
        <v>1</v>
      </c>
      <c r="C45" s="16"/>
      <c r="D45" s="57"/>
      <c r="E45" s="57"/>
      <c r="F45" s="57"/>
      <c r="G45" s="58"/>
      <c r="H45" s="58"/>
      <c r="I45" s="58"/>
      <c r="J45" s="58"/>
      <c r="K45" s="58"/>
      <c r="L45" s="57"/>
      <c r="M45" s="54"/>
      <c r="N45" s="58"/>
      <c r="O45" s="58"/>
      <c r="P45" s="58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7"/>
      <c r="AB45" s="54"/>
      <c r="AC45" s="54"/>
      <c r="AD45" s="54"/>
      <c r="AE45" s="54"/>
      <c r="AF45" s="54"/>
      <c r="AG45" s="54"/>
      <c r="AH45" s="54"/>
      <c r="AI45" s="54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6"/>
      <c r="AV45" s="55"/>
      <c r="AW45" s="55"/>
      <c r="AX45" s="55"/>
      <c r="AY45" s="55"/>
      <c r="AZ45" s="54"/>
      <c r="BA45" s="54"/>
      <c r="BB45" s="54"/>
      <c r="BC45" s="54"/>
      <c r="BD45" s="54"/>
      <c r="BE45" s="54"/>
      <c r="BF45" s="54"/>
    </row>
    <row r="46" spans="1:58" s="9" customFormat="1" x14ac:dyDescent="0.2">
      <c r="A46" s="15"/>
      <c r="C46" s="19"/>
      <c r="D46" s="63"/>
      <c r="E46" s="63"/>
      <c r="F46" s="63"/>
      <c r="G46" s="64"/>
      <c r="H46" s="64"/>
      <c r="I46" s="64"/>
      <c r="J46" s="64"/>
      <c r="K46" s="64"/>
      <c r="L46" s="6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1"/>
      <c r="AK46" s="51"/>
      <c r="AL46" s="55"/>
      <c r="AM46" s="55"/>
      <c r="AN46" s="55"/>
      <c r="AO46" s="55"/>
      <c r="AP46" s="55"/>
      <c r="AQ46" s="55"/>
      <c r="AR46" s="55"/>
      <c r="AS46" s="55"/>
      <c r="AT46" s="55"/>
      <c r="AU46" s="56"/>
      <c r="AV46" s="55"/>
      <c r="AW46" s="55"/>
      <c r="AX46" s="55"/>
      <c r="AY46" s="55"/>
      <c r="AZ46" s="54"/>
      <c r="BA46" s="54"/>
      <c r="BB46" s="54"/>
      <c r="BC46" s="54"/>
      <c r="BD46" s="54"/>
      <c r="BE46" s="54"/>
      <c r="BF46" s="54"/>
    </row>
    <row r="47" spans="1:58" s="20" customFormat="1" ht="13.5" thickBot="1" x14ac:dyDescent="0.25">
      <c r="A47" s="93" t="s">
        <v>29</v>
      </c>
      <c r="B47" s="94"/>
      <c r="C47" s="95"/>
      <c r="D47" s="71">
        <f t="shared" ref="D47:AQ47" si="36">SUM(D31+D33+D41)</f>
        <v>2400</v>
      </c>
      <c r="E47" s="71">
        <f t="shared" si="36"/>
        <v>2418</v>
      </c>
      <c r="F47" s="71">
        <f t="shared" si="36"/>
        <v>2920</v>
      </c>
      <c r="G47" s="72">
        <f t="shared" si="36"/>
        <v>3399</v>
      </c>
      <c r="H47" s="71">
        <f t="shared" si="36"/>
        <v>4791</v>
      </c>
      <c r="I47" s="72">
        <f t="shared" si="36"/>
        <v>5117</v>
      </c>
      <c r="J47" s="72">
        <f t="shared" si="36"/>
        <v>6156</v>
      </c>
      <c r="K47" s="72">
        <f t="shared" si="36"/>
        <v>7760</v>
      </c>
      <c r="L47" s="72">
        <f t="shared" si="36"/>
        <v>8840</v>
      </c>
      <c r="M47" s="72">
        <f t="shared" si="36"/>
        <v>10505</v>
      </c>
      <c r="N47" s="72">
        <f t="shared" si="36"/>
        <v>13926</v>
      </c>
      <c r="O47" s="72">
        <f t="shared" si="36"/>
        <v>15806</v>
      </c>
      <c r="P47" s="72">
        <f t="shared" si="36"/>
        <v>16690</v>
      </c>
      <c r="Q47" s="72">
        <f t="shared" si="36"/>
        <v>18608</v>
      </c>
      <c r="R47" s="72">
        <f t="shared" si="36"/>
        <v>20805</v>
      </c>
      <c r="S47" s="72">
        <f t="shared" si="36"/>
        <v>21115</v>
      </c>
      <c r="T47" s="72">
        <f t="shared" si="36"/>
        <v>19518</v>
      </c>
      <c r="U47" s="71">
        <f t="shared" si="36"/>
        <v>18143</v>
      </c>
      <c r="V47" s="72">
        <f t="shared" si="36"/>
        <v>21967</v>
      </c>
      <c r="W47" s="72">
        <f t="shared" si="36"/>
        <v>25273</v>
      </c>
      <c r="X47" s="71">
        <f t="shared" si="36"/>
        <v>29521</v>
      </c>
      <c r="Y47" s="71">
        <f t="shared" si="36"/>
        <v>34053</v>
      </c>
      <c r="Z47" s="71">
        <f t="shared" si="36"/>
        <v>39250</v>
      </c>
      <c r="AA47" s="71">
        <f t="shared" si="36"/>
        <v>41691</v>
      </c>
      <c r="AB47" s="71">
        <f t="shared" si="36"/>
        <v>49446</v>
      </c>
      <c r="AC47" s="71">
        <f t="shared" si="36"/>
        <v>50954</v>
      </c>
      <c r="AD47" s="71">
        <f t="shared" si="36"/>
        <v>58280</v>
      </c>
      <c r="AE47" s="72">
        <f t="shared" si="36"/>
        <v>65736</v>
      </c>
      <c r="AF47" s="71">
        <f t="shared" si="36"/>
        <v>56710</v>
      </c>
      <c r="AG47" s="71">
        <f t="shared" si="36"/>
        <v>58675</v>
      </c>
      <c r="AH47" s="71">
        <f t="shared" si="36"/>
        <v>61864</v>
      </c>
      <c r="AI47" s="71">
        <f t="shared" si="36"/>
        <v>79567</v>
      </c>
      <c r="AJ47" s="73">
        <f t="shared" si="36"/>
        <v>83515</v>
      </c>
      <c r="AK47" s="73">
        <f t="shared" si="36"/>
        <v>92607</v>
      </c>
      <c r="AL47" s="73">
        <f t="shared" si="36"/>
        <v>99396</v>
      </c>
      <c r="AM47" s="73">
        <f t="shared" si="36"/>
        <v>106305</v>
      </c>
      <c r="AN47" s="73">
        <f t="shared" si="36"/>
        <v>123547</v>
      </c>
      <c r="AO47" s="73">
        <f t="shared" si="36"/>
        <v>139885</v>
      </c>
      <c r="AP47" s="73">
        <f t="shared" si="36"/>
        <v>159794</v>
      </c>
      <c r="AQ47" s="73">
        <f t="shared" si="36"/>
        <v>158639</v>
      </c>
      <c r="AR47" s="73">
        <f>SUM(AR31+AR33+AR41)+1</f>
        <v>159653.15399999998</v>
      </c>
      <c r="AS47" s="73">
        <f t="shared" ref="AS47:AY47" si="37">SUM(AS31+AS33+AS41)</f>
        <v>185419.429</v>
      </c>
      <c r="AT47" s="73">
        <f t="shared" si="37"/>
        <v>207912.821</v>
      </c>
      <c r="AU47" s="74">
        <f>SUM(AU31+AU33+AU41)-1</f>
        <v>213370</v>
      </c>
      <c r="AV47" s="73">
        <f t="shared" si="37"/>
        <v>220625.88823207997</v>
      </c>
      <c r="AW47" s="72">
        <f>SUM(AW31+AW33+AW41)</f>
        <v>219088.90426390999</v>
      </c>
      <c r="AX47" s="72">
        <f t="shared" ref="AX47" si="38">SUM(AX31+AX33+AX41)</f>
        <v>212421</v>
      </c>
      <c r="AY47" s="72">
        <f t="shared" si="37"/>
        <v>220406</v>
      </c>
      <c r="AZ47" s="72">
        <f t="shared" ref="AZ47:BB47" si="39">SUM(AZ31+AZ33+AZ41)</f>
        <v>232882</v>
      </c>
      <c r="BA47" s="72">
        <f t="shared" ref="BA47" si="40">SUM(BA31+BA33+BA41)</f>
        <v>264415</v>
      </c>
      <c r="BB47" s="72">
        <f t="shared" si="39"/>
        <v>225075</v>
      </c>
      <c r="BC47" s="72">
        <f t="shared" ref="BC47:BE47" si="41">SUM(BC31+BC33+BC41)</f>
        <v>233752</v>
      </c>
      <c r="BD47" s="72">
        <f t="shared" si="41"/>
        <v>294357</v>
      </c>
      <c r="BE47" s="72">
        <f t="shared" si="41"/>
        <v>314959</v>
      </c>
      <c r="BF47" s="72">
        <f t="shared" ref="BF47" si="42">SUM(BF31+BF33+BF41)</f>
        <v>307600</v>
      </c>
    </row>
    <row r="48" spans="1:58" s="9" customFormat="1" x14ac:dyDescent="0.2">
      <c r="A48" s="38"/>
      <c r="B48" s="38"/>
      <c r="C48" s="38"/>
      <c r="D48" s="39"/>
      <c r="E48" s="39"/>
      <c r="F48" s="39"/>
      <c r="G48" s="40"/>
      <c r="H48" s="39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  <c r="V48" s="41"/>
      <c r="W48" s="41"/>
      <c r="X48" s="42"/>
      <c r="Y48" s="42"/>
      <c r="Z48" s="42"/>
      <c r="AA48" s="42"/>
      <c r="AB48" s="42"/>
      <c r="AC48" s="42"/>
      <c r="AD48" s="42"/>
      <c r="AE48" s="43"/>
      <c r="AF48" s="42"/>
      <c r="AG48" s="42"/>
      <c r="AH48" s="42"/>
      <c r="AI48" s="42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</row>
    <row r="49" spans="1:58" ht="15" x14ac:dyDescent="0.2">
      <c r="A49" s="45" t="s">
        <v>36</v>
      </c>
      <c r="B49" s="21"/>
      <c r="C49" s="21"/>
    </row>
    <row r="50" spans="1:58" x14ac:dyDescent="0.2">
      <c r="A50" s="22" t="s">
        <v>37</v>
      </c>
      <c r="B50" s="21"/>
      <c r="C50" s="21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</row>
    <row r="51" spans="1:58" x14ac:dyDescent="0.2">
      <c r="A51" s="22"/>
      <c r="B51" s="21"/>
      <c r="C51" s="21"/>
    </row>
    <row r="52" spans="1:58" ht="15" x14ac:dyDescent="0.2">
      <c r="A52" s="2" t="s">
        <v>34</v>
      </c>
    </row>
    <row r="53" spans="1:58" x14ac:dyDescent="0.2">
      <c r="A53" s="82" t="s">
        <v>35</v>
      </c>
    </row>
  </sheetData>
  <mergeCells count="3">
    <mergeCell ref="A3:AP3"/>
    <mergeCell ref="B4:C4"/>
    <mergeCell ref="A47:C47"/>
  </mergeCells>
  <printOptions horizontalCentered="1"/>
  <pageMargins left="0.23622047244094491" right="0.11811023622047245" top="0.74803149606299213" bottom="0" header="0.51181102362204722" footer="0"/>
  <pageSetup paperSize="9" orientation="landscape" r:id="rId1"/>
  <headerFooter alignWithMargins="0"/>
  <rowBreaks count="1" manualBreakCount="1">
    <brk id="32" max="57" man="1"/>
  </rowBreaks>
  <colBreaks count="4" manualBreakCount="4">
    <brk id="13" max="52" man="1"/>
    <brk id="23" max="52" man="1"/>
    <brk id="33" max="52" man="1"/>
    <brk id="43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FGR 1970-2023</vt:lpstr>
      <vt:lpstr>'FGR 1970-2023'!Print_Area</vt:lpstr>
      <vt:lpstr>'FGR 1970-2023'!Print_Titles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rafliza.ramli</dc:creator>
  <cp:lastModifiedBy>Wan Rahifah binti Wan Ramli</cp:lastModifiedBy>
  <cp:lastPrinted>2020-11-17T04:05:14Z</cp:lastPrinted>
  <dcterms:created xsi:type="dcterms:W3CDTF">2014-04-24T08:02:00Z</dcterms:created>
  <dcterms:modified xsi:type="dcterms:W3CDTF">2024-07-23T08:25:23Z</dcterms:modified>
</cp:coreProperties>
</file>